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radija\Desktop\PROGRAMAÇÃO RMI_PRI_Set_2019\"/>
    </mc:Choice>
  </mc:AlternateContent>
  <bookViews>
    <workbookView xWindow="-120" yWindow="-120" windowWidth="20730" windowHeight="11160" tabRatio="743" firstSheet="1" activeTab="7"/>
  </bookViews>
  <sheets>
    <sheet name="roteiro" sheetId="1" state="hidden" r:id="rId1"/>
    <sheet name="Tutorial" sheetId="12" r:id="rId2"/>
    <sheet name="BasePop" sheetId="3" r:id="rId3"/>
    <sheet name="Mat.Inf.-APS" sheetId="6" r:id="rId4"/>
    <sheet name="Mat.Inf.-AAE" sheetId="7" r:id="rId5"/>
    <sheet name="Mat.Inf.-Mat.RH" sheetId="8" r:id="rId6"/>
    <sheet name="Mat.Inf.-Mat.AR" sheetId="15" r:id="rId7"/>
    <sheet name="Mat.Inf-ApDiag" sheetId="14" r:id="rId8"/>
    <sheet name="Cr. - APS" sheetId="9" state="hidden" r:id="rId9"/>
    <sheet name="Cr. - AAE" sheetId="10" state="hidden" r:id="rId10"/>
    <sheet name="Laboratório" sheetId="11" state="hidden" r:id="rId1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 i="14" l="1"/>
  <c r="B13" i="14"/>
  <c r="B14" i="14"/>
  <c r="B15" i="14"/>
  <c r="B16" i="14"/>
  <c r="B17" i="14"/>
  <c r="B18" i="14"/>
  <c r="B19" i="14"/>
  <c r="B20" i="14"/>
  <c r="B21" i="14"/>
  <c r="B22" i="14"/>
  <c r="B23" i="14"/>
  <c r="B24" i="14"/>
  <c r="B25" i="14"/>
  <c r="B26" i="14"/>
  <c r="B27" i="14"/>
  <c r="B28" i="14"/>
  <c r="B29" i="14"/>
  <c r="B30" i="14"/>
  <c r="B31" i="14"/>
  <c r="B32" i="14"/>
  <c r="B33" i="14"/>
  <c r="B34" i="14"/>
  <c r="B35" i="14"/>
  <c r="B36" i="14"/>
  <c r="B37" i="14"/>
  <c r="B38" i="14"/>
  <c r="B39" i="14"/>
  <c r="B40" i="14"/>
  <c r="B41" i="14"/>
  <c r="B42" i="14"/>
  <c r="B43" i="14"/>
  <c r="B44" i="14"/>
  <c r="B45" i="14"/>
  <c r="B46" i="14"/>
  <c r="B47" i="14"/>
  <c r="B48" i="14"/>
  <c r="B49" i="14"/>
  <c r="B50" i="14"/>
  <c r="B51" i="14"/>
  <c r="B52" i="14"/>
  <c r="B53" i="14"/>
  <c r="B54" i="14"/>
  <c r="B55" i="14"/>
  <c r="B56" i="14"/>
  <c r="B57" i="14"/>
  <c r="B58" i="14"/>
  <c r="B59" i="14"/>
  <c r="B60" i="14"/>
  <c r="B61" i="14"/>
  <c r="B12" i="14"/>
  <c r="X10" i="8"/>
  <c r="B18" i="15"/>
  <c r="B19" i="15"/>
  <c r="B20" i="15"/>
  <c r="B21" i="15"/>
  <c r="B22" i="15"/>
  <c r="B23" i="15"/>
  <c r="B24" i="15"/>
  <c r="B25" i="15"/>
  <c r="B26" i="15"/>
  <c r="B27" i="15"/>
  <c r="B28" i="15"/>
  <c r="B29" i="15"/>
  <c r="B30" i="15"/>
  <c r="B31" i="15"/>
  <c r="B32"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61" i="15"/>
  <c r="B62" i="15"/>
  <c r="B63" i="15"/>
  <c r="B64" i="15"/>
  <c r="B16" i="15"/>
  <c r="B17" i="15"/>
  <c r="B15" i="15"/>
  <c r="B9" i="15"/>
  <c r="B9" i="8"/>
  <c r="K10" i="8"/>
  <c r="M10" i="8" s="1"/>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15" i="8"/>
  <c r="B13" i="7"/>
  <c r="B7" i="7"/>
  <c r="BP9" i="7"/>
  <c r="BL9" i="7"/>
  <c r="BH9" i="7"/>
  <c r="BD9" i="7"/>
  <c r="AZ9" i="7"/>
  <c r="AJ8" i="7"/>
  <c r="AI8" i="7"/>
  <c r="AH8" i="7"/>
  <c r="AG8" i="7"/>
  <c r="AF8" i="7"/>
  <c r="AE8" i="7"/>
  <c r="AD8" i="7"/>
  <c r="AV9" i="7"/>
  <c r="AR9" i="7"/>
  <c r="AN9" i="7"/>
  <c r="AA11" i="7" l="1"/>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T10" i="6"/>
  <c r="BS10" i="6"/>
  <c r="BO10" i="6"/>
  <c r="BK10" i="6"/>
  <c r="BA2" i="6"/>
  <c r="BG10" i="6"/>
  <c r="P9" i="6"/>
  <c r="O9" i="6"/>
  <c r="AS9" i="6"/>
  <c r="AR9" i="6"/>
  <c r="AU9" i="6"/>
  <c r="AT9" i="6"/>
  <c r="BA9" i="6"/>
  <c r="AZ9" i="6"/>
  <c r="AY9" i="6"/>
  <c r="AX9" i="6"/>
  <c r="AW9" i="6"/>
  <c r="BC9" i="6" l="1"/>
  <c r="Q10" i="3" l="1"/>
  <c r="AI15" i="6"/>
  <c r="AI16" i="6"/>
  <c r="AI17" i="6"/>
  <c r="AI18" i="6"/>
  <c r="AI19" i="6"/>
  <c r="AI20" i="6"/>
  <c r="AI21" i="6"/>
  <c r="AI22" i="6"/>
  <c r="AI23" i="6"/>
  <c r="AI24" i="6"/>
  <c r="AI25" i="6"/>
  <c r="AI26" i="6"/>
  <c r="AI27" i="6"/>
  <c r="AI28" i="6"/>
  <c r="AI29" i="6"/>
  <c r="AI30" i="6"/>
  <c r="AI31" i="6"/>
  <c r="AI32" i="6"/>
  <c r="AI33" i="6"/>
  <c r="AI34" i="6"/>
  <c r="AI35" i="6"/>
  <c r="AI36" i="6"/>
  <c r="AI37" i="6"/>
  <c r="AI38" i="6"/>
  <c r="AI39" i="6"/>
  <c r="AI40" i="6"/>
  <c r="AI41" i="6"/>
  <c r="AI42" i="6"/>
  <c r="AI43" i="6"/>
  <c r="AI44" i="6"/>
  <c r="AI45" i="6"/>
  <c r="AI46" i="6"/>
  <c r="AI47" i="6"/>
  <c r="AI48" i="6"/>
  <c r="AI49" i="6"/>
  <c r="AI50" i="6"/>
  <c r="AI51" i="6"/>
  <c r="AI52" i="6"/>
  <c r="AI53" i="6"/>
  <c r="AI54" i="6"/>
  <c r="AI55" i="6"/>
  <c r="AI56" i="6"/>
  <c r="AI57" i="6"/>
  <c r="AI58" i="6"/>
  <c r="AI59" i="6"/>
  <c r="AI60" i="6"/>
  <c r="AI61" i="6"/>
  <c r="AI62" i="6"/>
  <c r="AI63" i="6"/>
  <c r="AI14" i="6"/>
  <c r="AN14" i="6" s="1"/>
  <c r="BA14" i="6" l="1"/>
  <c r="AX14" i="6"/>
  <c r="AZ14" i="6"/>
  <c r="AR14" i="6"/>
  <c r="AY14" i="6"/>
  <c r="AS14" i="6"/>
  <c r="AT14" i="6"/>
  <c r="AW14" i="6"/>
  <c r="AU14" i="6"/>
  <c r="AP14" i="6"/>
  <c r="BC14" i="6" s="1"/>
  <c r="Y13" i="7" s="1"/>
  <c r="AK63" i="6"/>
  <c r="AN63" i="6"/>
  <c r="AN62" i="6"/>
  <c r="AN61" i="6"/>
  <c r="AK60" i="6"/>
  <c r="AN59" i="6"/>
  <c r="AN58" i="6"/>
  <c r="AK58" i="6"/>
  <c r="AK57" i="6"/>
  <c r="AK56" i="6"/>
  <c r="AN55" i="6"/>
  <c r="AN54" i="6"/>
  <c r="AN53" i="6"/>
  <c r="AK53" i="6"/>
  <c r="AK52" i="6"/>
  <c r="AN51" i="6"/>
  <c r="AN49" i="6"/>
  <c r="AK49" i="6"/>
  <c r="AK48" i="6"/>
  <c r="AN47" i="6"/>
  <c r="AN46" i="6"/>
  <c r="AK45" i="6"/>
  <c r="AN45" i="6"/>
  <c r="AN44" i="6"/>
  <c r="AK44" i="6"/>
  <c r="AK42" i="6"/>
  <c r="AK41" i="6"/>
  <c r="AN39" i="6"/>
  <c r="AN38" i="6"/>
  <c r="AN37" i="6"/>
  <c r="AK37" i="6"/>
  <c r="AN35" i="6"/>
  <c r="AN34" i="6"/>
  <c r="AN33" i="6"/>
  <c r="AK33" i="6"/>
  <c r="AN29" i="6"/>
  <c r="AK28" i="6"/>
  <c r="AK27" i="6"/>
  <c r="AK26" i="6"/>
  <c r="AN26" i="6"/>
  <c r="AN25" i="6"/>
  <c r="AK24" i="6"/>
  <c r="AN24" i="6"/>
  <c r="AN23" i="6"/>
  <c r="AK21" i="6"/>
  <c r="AN20" i="6"/>
  <c r="AK20" i="6"/>
  <c r="AN19" i="6"/>
  <c r="AK19" i="6"/>
  <c r="AN18" i="6"/>
  <c r="AK18" i="6"/>
  <c r="AN17" i="6"/>
  <c r="AN16" i="6"/>
  <c r="AK15" i="6"/>
  <c r="AJ12"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F47" i="3"/>
  <c r="F55" i="3"/>
  <c r="F63" i="3"/>
  <c r="E17" i="3"/>
  <c r="F17" i="3" s="1"/>
  <c r="E18" i="3"/>
  <c r="F18" i="3" s="1"/>
  <c r="E19" i="3"/>
  <c r="F19" i="3" s="1"/>
  <c r="E20" i="3"/>
  <c r="F20" i="3" s="1"/>
  <c r="E21" i="3"/>
  <c r="F21" i="3" s="1"/>
  <c r="E22" i="3"/>
  <c r="F22" i="3" s="1"/>
  <c r="E23" i="3"/>
  <c r="F23" i="3" s="1"/>
  <c r="E24" i="3"/>
  <c r="F24" i="3" s="1"/>
  <c r="E25" i="3"/>
  <c r="F25" i="3" s="1"/>
  <c r="E26" i="3"/>
  <c r="F26" i="3" s="1"/>
  <c r="E27" i="3"/>
  <c r="F27" i="3" s="1"/>
  <c r="E28" i="3"/>
  <c r="F28" i="3" s="1"/>
  <c r="E29" i="3"/>
  <c r="F29" i="3" s="1"/>
  <c r="E30" i="3"/>
  <c r="F30" i="3" s="1"/>
  <c r="E31" i="3"/>
  <c r="F31" i="3" s="1"/>
  <c r="E32" i="3"/>
  <c r="F32" i="3" s="1"/>
  <c r="E33" i="3"/>
  <c r="F33" i="3" s="1"/>
  <c r="E34" i="3"/>
  <c r="F34" i="3" s="1"/>
  <c r="E35" i="3"/>
  <c r="F35" i="3" s="1"/>
  <c r="E36" i="3"/>
  <c r="F36" i="3" s="1"/>
  <c r="E37" i="3"/>
  <c r="F37" i="3" s="1"/>
  <c r="E38" i="3"/>
  <c r="F38" i="3" s="1"/>
  <c r="E39" i="3"/>
  <c r="F39" i="3" s="1"/>
  <c r="E40" i="3"/>
  <c r="F40" i="3" s="1"/>
  <c r="E41" i="3"/>
  <c r="F41" i="3" s="1"/>
  <c r="E42" i="3"/>
  <c r="F42" i="3" s="1"/>
  <c r="E43" i="3"/>
  <c r="F43" i="3" s="1"/>
  <c r="E44" i="3"/>
  <c r="F44" i="3" s="1"/>
  <c r="E45" i="3"/>
  <c r="F45" i="3" s="1"/>
  <c r="E46" i="3"/>
  <c r="F46" i="3" s="1"/>
  <c r="E47" i="3"/>
  <c r="E48" i="3"/>
  <c r="F48" i="3" s="1"/>
  <c r="E49" i="3"/>
  <c r="F49" i="3" s="1"/>
  <c r="E50" i="3"/>
  <c r="F50" i="3" s="1"/>
  <c r="E51" i="3"/>
  <c r="F51" i="3" s="1"/>
  <c r="E52" i="3"/>
  <c r="F52" i="3" s="1"/>
  <c r="E53" i="3"/>
  <c r="F53" i="3" s="1"/>
  <c r="E54" i="3"/>
  <c r="F54" i="3" s="1"/>
  <c r="E55" i="3"/>
  <c r="E56" i="3"/>
  <c r="F56" i="3" s="1"/>
  <c r="E57" i="3"/>
  <c r="F57" i="3" s="1"/>
  <c r="E58" i="3"/>
  <c r="F58" i="3" s="1"/>
  <c r="E59" i="3"/>
  <c r="F59" i="3" s="1"/>
  <c r="E60" i="3"/>
  <c r="F60" i="3" s="1"/>
  <c r="E61" i="3"/>
  <c r="F61" i="3" s="1"/>
  <c r="E62" i="3"/>
  <c r="F62" i="3" s="1"/>
  <c r="E63" i="3"/>
  <c r="E64" i="3"/>
  <c r="F64" i="3" s="1"/>
  <c r="E65" i="3"/>
  <c r="F65" i="3" s="1"/>
  <c r="E16" i="3"/>
  <c r="F16" i="3" s="1"/>
  <c r="AB13" i="7" l="1"/>
  <c r="AW17" i="6"/>
  <c r="AU17" i="6"/>
  <c r="AZ17" i="6"/>
  <c r="AX17" i="6"/>
  <c r="AY17" i="6"/>
  <c r="AR17" i="6"/>
  <c r="BA17" i="6"/>
  <c r="AS17" i="6"/>
  <c r="AT17" i="6"/>
  <c r="AX23" i="6"/>
  <c r="AY23" i="6"/>
  <c r="AU23" i="6"/>
  <c r="AZ23" i="6"/>
  <c r="BA23" i="6"/>
  <c r="AR23" i="6"/>
  <c r="AT23" i="6"/>
  <c r="AS23" i="6"/>
  <c r="AW23" i="6"/>
  <c r="AZ29" i="6"/>
  <c r="BA29" i="6"/>
  <c r="AU29" i="6"/>
  <c r="AW29" i="6"/>
  <c r="AX29" i="6"/>
  <c r="AS29" i="6"/>
  <c r="AT29" i="6"/>
  <c r="AY29" i="6"/>
  <c r="AR29" i="6"/>
  <c r="AY39" i="6"/>
  <c r="AU39" i="6"/>
  <c r="AZ39" i="6"/>
  <c r="BA39" i="6"/>
  <c r="AX39" i="6"/>
  <c r="AR39" i="6"/>
  <c r="AT39" i="6"/>
  <c r="AS39" i="6"/>
  <c r="AW39" i="6"/>
  <c r="AY47" i="6"/>
  <c r="AU47" i="6"/>
  <c r="AZ47" i="6"/>
  <c r="BA47" i="6"/>
  <c r="AX47" i="6"/>
  <c r="AT47" i="6"/>
  <c r="AW47" i="6"/>
  <c r="AR47" i="6"/>
  <c r="AS47" i="6"/>
  <c r="AT54" i="6"/>
  <c r="BA54" i="6"/>
  <c r="AW54" i="6"/>
  <c r="AR54" i="6"/>
  <c r="AY54" i="6"/>
  <c r="AX54" i="6"/>
  <c r="AS54" i="6"/>
  <c r="AZ54" i="6"/>
  <c r="AU54" i="6"/>
  <c r="BA61" i="6"/>
  <c r="AU61" i="6"/>
  <c r="AW61" i="6"/>
  <c r="AX61" i="6"/>
  <c r="AR61" i="6"/>
  <c r="AS61" i="6"/>
  <c r="AY61" i="6"/>
  <c r="AT61" i="6"/>
  <c r="AZ61" i="6"/>
  <c r="AW20" i="6"/>
  <c r="AX20" i="6"/>
  <c r="AY20" i="6"/>
  <c r="AR20" i="6"/>
  <c r="BA20" i="6"/>
  <c r="AT20" i="6"/>
  <c r="AZ20" i="6"/>
  <c r="AS20" i="6"/>
  <c r="AU20" i="6"/>
  <c r="AU59" i="6"/>
  <c r="AX59" i="6"/>
  <c r="AW59" i="6"/>
  <c r="AZ59" i="6"/>
  <c r="AY59" i="6"/>
  <c r="AT59" i="6"/>
  <c r="AR59" i="6"/>
  <c r="AS59" i="6"/>
  <c r="BA59" i="6"/>
  <c r="BA16" i="6"/>
  <c r="AR16" i="6"/>
  <c r="AW16" i="6"/>
  <c r="AS16" i="6"/>
  <c r="AT16" i="6"/>
  <c r="AX16" i="6"/>
  <c r="AU16" i="6"/>
  <c r="AY16" i="6"/>
  <c r="AZ16" i="6"/>
  <c r="AW46" i="6"/>
  <c r="AR46" i="6"/>
  <c r="AT46" i="6"/>
  <c r="AX46" i="6"/>
  <c r="AS46" i="6"/>
  <c r="AY46" i="6"/>
  <c r="AZ46" i="6"/>
  <c r="AU46" i="6"/>
  <c r="BA46" i="6"/>
  <c r="BA24" i="6"/>
  <c r="AW24" i="6"/>
  <c r="AR24" i="6"/>
  <c r="AS24" i="6"/>
  <c r="AT24" i="6"/>
  <c r="AX24" i="6"/>
  <c r="AU24" i="6"/>
  <c r="AY24" i="6"/>
  <c r="AZ24" i="6"/>
  <c r="AY55" i="6"/>
  <c r="AU55" i="6"/>
  <c r="AZ55" i="6"/>
  <c r="BA55" i="6"/>
  <c r="AR55" i="6"/>
  <c r="AT55" i="6"/>
  <c r="AS55" i="6"/>
  <c r="AW55" i="6"/>
  <c r="AX55" i="6"/>
  <c r="AY62" i="6"/>
  <c r="AW62" i="6"/>
  <c r="AR62" i="6"/>
  <c r="AT62" i="6"/>
  <c r="AX62" i="6"/>
  <c r="AS62" i="6"/>
  <c r="BA62" i="6"/>
  <c r="AZ62" i="6"/>
  <c r="AU62" i="6"/>
  <c r="AZ37" i="6"/>
  <c r="BA37" i="6"/>
  <c r="AU37" i="6"/>
  <c r="AW37" i="6"/>
  <c r="AX37" i="6"/>
  <c r="AY37" i="6"/>
  <c r="AS37" i="6"/>
  <c r="AT37" i="6"/>
  <c r="AR37" i="6"/>
  <c r="AY38" i="6"/>
  <c r="AT38" i="6"/>
  <c r="AW38" i="6"/>
  <c r="AR38" i="6"/>
  <c r="AX38" i="6"/>
  <c r="AS38" i="6"/>
  <c r="AZ38" i="6"/>
  <c r="AU38" i="6"/>
  <c r="BA38" i="6"/>
  <c r="AY18" i="6"/>
  <c r="AZ18" i="6"/>
  <c r="AT18" i="6"/>
  <c r="BA18" i="6"/>
  <c r="AR18" i="6"/>
  <c r="AS18" i="6"/>
  <c r="AU18" i="6"/>
  <c r="AW18" i="6"/>
  <c r="AX18" i="6"/>
  <c r="AW33" i="6"/>
  <c r="AU33" i="6"/>
  <c r="AX33" i="6"/>
  <c r="AZ33" i="6"/>
  <c r="AY33" i="6"/>
  <c r="BA33" i="6"/>
  <c r="AS33" i="6"/>
  <c r="AT33" i="6"/>
  <c r="AR33" i="6"/>
  <c r="AY63" i="6"/>
  <c r="AU63" i="6"/>
  <c r="AZ63" i="6"/>
  <c r="BA63" i="6"/>
  <c r="AT63" i="6"/>
  <c r="AR63" i="6"/>
  <c r="AW63" i="6"/>
  <c r="AS63" i="6"/>
  <c r="AX63" i="6"/>
  <c r="BA53" i="6"/>
  <c r="AU53" i="6"/>
  <c r="AW53" i="6"/>
  <c r="AX53" i="6"/>
  <c r="AZ53" i="6"/>
  <c r="AR53" i="6"/>
  <c r="AY53" i="6"/>
  <c r="AS53" i="6"/>
  <c r="AT53" i="6"/>
  <c r="AW25" i="6"/>
  <c r="AU25" i="6"/>
  <c r="AX25" i="6"/>
  <c r="AZ25" i="6"/>
  <c r="AY25" i="6"/>
  <c r="BA25" i="6"/>
  <c r="AR25" i="6"/>
  <c r="AS25" i="6"/>
  <c r="AT25" i="6"/>
  <c r="AY34" i="6"/>
  <c r="AZ34" i="6"/>
  <c r="BA34" i="6"/>
  <c r="AR34" i="6"/>
  <c r="AT34" i="6"/>
  <c r="AS34" i="6"/>
  <c r="AU34" i="6"/>
  <c r="AW34" i="6"/>
  <c r="AX34" i="6"/>
  <c r="AW49" i="6"/>
  <c r="AU49" i="6"/>
  <c r="AZ49" i="6"/>
  <c r="AX49" i="6"/>
  <c r="AY49" i="6"/>
  <c r="BA49" i="6"/>
  <c r="AR49" i="6"/>
  <c r="AS49" i="6"/>
  <c r="AT49" i="6"/>
  <c r="AU19" i="6"/>
  <c r="AX19" i="6"/>
  <c r="AW19" i="6"/>
  <c r="AY19" i="6"/>
  <c r="AZ19" i="6"/>
  <c r="AR19" i="6"/>
  <c r="BA19" i="6"/>
  <c r="AT19" i="6"/>
  <c r="AS19" i="6"/>
  <c r="AY26" i="6"/>
  <c r="AZ26" i="6"/>
  <c r="AT26" i="6"/>
  <c r="BA26" i="6"/>
  <c r="AR26" i="6"/>
  <c r="AS26" i="6"/>
  <c r="AU26" i="6"/>
  <c r="AW26" i="6"/>
  <c r="AX26" i="6"/>
  <c r="AU35" i="6"/>
  <c r="AX35" i="6"/>
  <c r="AW35" i="6"/>
  <c r="AY35" i="6"/>
  <c r="AZ35" i="6"/>
  <c r="AR35" i="6"/>
  <c r="AS35" i="6"/>
  <c r="AT35" i="6"/>
  <c r="BA35" i="6"/>
  <c r="AX44" i="6"/>
  <c r="BA44" i="6"/>
  <c r="AT44" i="6"/>
  <c r="AY44" i="6"/>
  <c r="AR44" i="6"/>
  <c r="AZ44" i="6"/>
  <c r="AS44" i="6"/>
  <c r="AU44" i="6"/>
  <c r="AW44" i="6"/>
  <c r="AU51" i="6"/>
  <c r="AX51" i="6"/>
  <c r="AW51" i="6"/>
  <c r="AY51" i="6"/>
  <c r="AZ51" i="6"/>
  <c r="AS51" i="6"/>
  <c r="BA51" i="6"/>
  <c r="AR51" i="6"/>
  <c r="AT51" i="6"/>
  <c r="BA45" i="6"/>
  <c r="AU45" i="6"/>
  <c r="AW45" i="6"/>
  <c r="AX45" i="6"/>
  <c r="AY45" i="6"/>
  <c r="AZ45" i="6"/>
  <c r="AS45" i="6"/>
  <c r="AR45" i="6"/>
  <c r="AT45" i="6"/>
  <c r="AZ58" i="6"/>
  <c r="BA58" i="6"/>
  <c r="AR58" i="6"/>
  <c r="AT58" i="6"/>
  <c r="AS58" i="6"/>
  <c r="AU58" i="6"/>
  <c r="AW58" i="6"/>
  <c r="AY58" i="6"/>
  <c r="AX58" i="6"/>
  <c r="AP18" i="6"/>
  <c r="BC18" i="6" s="1"/>
  <c r="Y17" i="7" s="1"/>
  <c r="AB17" i="7" s="1"/>
  <c r="AP25" i="6"/>
  <c r="BC25" i="6" s="1"/>
  <c r="Y24" i="7" s="1"/>
  <c r="AB24" i="7" s="1"/>
  <c r="AP45" i="6"/>
  <c r="BC45" i="6" s="1"/>
  <c r="Y44" i="7" s="1"/>
  <c r="AB44" i="7" s="1"/>
  <c r="AP58" i="6"/>
  <c r="BC58" i="6" s="1"/>
  <c r="Y57" i="7" s="1"/>
  <c r="AB57" i="7" s="1"/>
  <c r="AP49" i="6"/>
  <c r="BC49" i="6" s="1"/>
  <c r="Y48" i="7" s="1"/>
  <c r="AB48" i="7" s="1"/>
  <c r="AP26" i="6"/>
  <c r="BC26" i="6" s="1"/>
  <c r="Y25" i="7" s="1"/>
  <c r="AB25" i="7" s="1"/>
  <c r="AP20" i="6"/>
  <c r="BC20" i="6" s="1"/>
  <c r="Y19" i="7" s="1"/>
  <c r="AB19" i="7" s="1"/>
  <c r="AP37" i="6"/>
  <c r="BC37" i="6" s="1"/>
  <c r="Y36" i="7" s="1"/>
  <c r="AB36" i="7" s="1"/>
  <c r="AP59" i="6"/>
  <c r="BC59" i="6" s="1"/>
  <c r="Y58" i="7" s="1"/>
  <c r="AB58" i="7" s="1"/>
  <c r="AP16" i="6"/>
  <c r="BC16" i="6" s="1"/>
  <c r="Y15" i="7" s="1"/>
  <c r="AB15" i="7" s="1"/>
  <c r="AP38" i="6"/>
  <c r="BC38" i="6" s="1"/>
  <c r="Y37" i="7" s="1"/>
  <c r="AB37" i="7" s="1"/>
  <c r="AP46" i="6"/>
  <c r="BC46" i="6" s="1"/>
  <c r="Y45" i="7" s="1"/>
  <c r="AB45" i="7" s="1"/>
  <c r="AP53" i="6"/>
  <c r="BC53" i="6" s="1"/>
  <c r="Y52" i="7" s="1"/>
  <c r="AB52" i="7" s="1"/>
  <c r="AP17" i="6"/>
  <c r="BC17" i="6" s="1"/>
  <c r="Y16" i="7" s="1"/>
  <c r="AB16" i="7" s="1"/>
  <c r="AP23" i="6"/>
  <c r="BC23" i="6" s="1"/>
  <c r="Y22" i="7" s="1"/>
  <c r="AB22" i="7" s="1"/>
  <c r="AP29" i="6"/>
  <c r="BC29" i="6" s="1"/>
  <c r="Y28" i="7" s="1"/>
  <c r="AB28" i="7" s="1"/>
  <c r="AP39" i="6"/>
  <c r="BC39" i="6" s="1"/>
  <c r="Y38" i="7" s="1"/>
  <c r="AB38" i="7" s="1"/>
  <c r="AP47" i="6"/>
  <c r="BC47" i="6" s="1"/>
  <c r="Y46" i="7" s="1"/>
  <c r="AB46" i="7" s="1"/>
  <c r="AP54" i="6"/>
  <c r="BC54" i="6" s="1"/>
  <c r="Y53" i="7" s="1"/>
  <c r="AB53" i="7" s="1"/>
  <c r="AP61" i="6"/>
  <c r="BC61" i="6" s="1"/>
  <c r="Y60" i="7" s="1"/>
  <c r="AB60" i="7" s="1"/>
  <c r="AP33" i="6"/>
  <c r="BC33" i="6" s="1"/>
  <c r="Y32" i="7" s="1"/>
  <c r="AB32" i="7" s="1"/>
  <c r="AP34" i="6"/>
  <c r="BC34" i="6" s="1"/>
  <c r="Y33" i="7" s="1"/>
  <c r="AB33" i="7" s="1"/>
  <c r="AP19" i="6"/>
  <c r="BC19" i="6" s="1"/>
  <c r="Y18" i="7" s="1"/>
  <c r="AB18" i="7" s="1"/>
  <c r="AP35" i="6"/>
  <c r="BC35" i="6" s="1"/>
  <c r="Y34" i="7" s="1"/>
  <c r="AB34" i="7" s="1"/>
  <c r="AP44" i="6"/>
  <c r="BC44" i="6" s="1"/>
  <c r="Y43" i="7" s="1"/>
  <c r="AB43" i="7" s="1"/>
  <c r="AP51" i="6"/>
  <c r="BC51" i="6" s="1"/>
  <c r="Y50" i="7" s="1"/>
  <c r="AB50" i="7" s="1"/>
  <c r="AP24" i="6"/>
  <c r="BC24" i="6" s="1"/>
  <c r="Y23" i="7" s="1"/>
  <c r="AB23" i="7" s="1"/>
  <c r="AP55" i="6"/>
  <c r="BC55" i="6" s="1"/>
  <c r="Y54" i="7" s="1"/>
  <c r="AB54" i="7" s="1"/>
  <c r="AP62" i="6"/>
  <c r="BC62" i="6" s="1"/>
  <c r="Y61" i="7" s="1"/>
  <c r="AB61" i="7" s="1"/>
  <c r="AP63" i="6"/>
  <c r="BC63" i="6" s="1"/>
  <c r="Y62" i="7" s="1"/>
  <c r="AB62" i="7" s="1"/>
  <c r="AN21" i="6"/>
  <c r="AN28" i="6"/>
  <c r="AK16" i="6"/>
  <c r="AK25" i="6"/>
  <c r="AN41" i="6"/>
  <c r="AK51" i="6"/>
  <c r="AK54" i="6"/>
  <c r="AN57" i="6"/>
  <c r="AK61" i="6"/>
  <c r="AN48" i="6"/>
  <c r="AK23" i="6"/>
  <c r="AK39" i="6"/>
  <c r="AN42" i="6"/>
  <c r="AK55" i="6"/>
  <c r="AK47" i="6"/>
  <c r="AK62" i="6"/>
  <c r="AI12" i="6"/>
  <c r="AK12" i="6" s="1"/>
  <c r="AN27" i="6"/>
  <c r="AN31" i="6"/>
  <c r="AK31" i="6"/>
  <c r="AK40" i="6"/>
  <c r="AN40" i="6"/>
  <c r="AN30" i="6"/>
  <c r="AK30" i="6"/>
  <c r="AN15" i="6"/>
  <c r="AN22" i="6"/>
  <c r="AK22" i="6"/>
  <c r="AK50" i="6"/>
  <c r="AN50" i="6"/>
  <c r="AK17" i="6"/>
  <c r="AN60" i="6"/>
  <c r="AK14" i="6"/>
  <c r="AK36" i="6"/>
  <c r="AN36" i="6"/>
  <c r="AN43" i="6"/>
  <c r="AK43" i="6"/>
  <c r="AK32" i="6"/>
  <c r="AN32" i="6"/>
  <c r="AK34" i="6"/>
  <c r="AK35" i="6"/>
  <c r="AK46" i="6"/>
  <c r="AN52" i="6"/>
  <c r="AN56" i="6"/>
  <c r="AK59" i="6"/>
  <c r="AK29" i="6"/>
  <c r="AK38" i="6"/>
  <c r="D11" i="3"/>
  <c r="D10" i="6" l="1"/>
  <c r="D8" i="14"/>
  <c r="D11" i="15"/>
  <c r="D11" i="8"/>
  <c r="D9" i="7"/>
  <c r="AD28" i="7"/>
  <c r="AH28" i="7"/>
  <c r="AF28" i="7"/>
  <c r="AE28" i="7"/>
  <c r="AJ28" i="7"/>
  <c r="BO28" i="7" s="1"/>
  <c r="BP28" i="7" s="1"/>
  <c r="BQ28" i="7" s="1"/>
  <c r="AG28" i="7"/>
  <c r="AI28" i="7"/>
  <c r="AJ62" i="7"/>
  <c r="BO62" i="7" s="1"/>
  <c r="BP62" i="7" s="1"/>
  <c r="BQ62" i="7" s="1"/>
  <c r="AG62" i="7"/>
  <c r="AD62" i="7"/>
  <c r="AF62" i="7"/>
  <c r="AH62" i="7"/>
  <c r="AI62" i="7"/>
  <c r="AE62" i="7"/>
  <c r="AJ61" i="7"/>
  <c r="BO61" i="7" s="1"/>
  <c r="BP61" i="7" s="1"/>
  <c r="BQ61" i="7" s="1"/>
  <c r="AD61" i="7"/>
  <c r="AE61" i="7"/>
  <c r="AF61" i="7"/>
  <c r="AH61" i="7"/>
  <c r="AG61" i="7"/>
  <c r="AI61" i="7"/>
  <c r="AH48" i="7"/>
  <c r="AG48" i="7"/>
  <c r="AI48" i="7"/>
  <c r="AE48" i="7"/>
  <c r="AD48" i="7"/>
  <c r="AJ48" i="7"/>
  <c r="BO48" i="7" s="1"/>
  <c r="BP48" i="7" s="1"/>
  <c r="BQ48" i="7" s="1"/>
  <c r="AF48" i="7"/>
  <c r="AD34" i="7"/>
  <c r="AF34" i="7"/>
  <c r="AG34" i="7"/>
  <c r="AI34" i="7"/>
  <c r="AH34" i="7"/>
  <c r="AE34" i="7"/>
  <c r="AJ34" i="7"/>
  <c r="BO34" i="7" s="1"/>
  <c r="BP34" i="7" s="1"/>
  <c r="BQ34" i="7" s="1"/>
  <c r="AD60" i="7"/>
  <c r="AG60" i="7"/>
  <c r="AE60" i="7"/>
  <c r="AJ60" i="7"/>
  <c r="BO60" i="7" s="1"/>
  <c r="BP60" i="7" s="1"/>
  <c r="BQ60" i="7" s="1"/>
  <c r="AI60" i="7"/>
  <c r="AF60" i="7"/>
  <c r="AH60" i="7"/>
  <c r="AD45" i="7"/>
  <c r="AE45" i="7"/>
  <c r="AJ45" i="7"/>
  <c r="BO45" i="7" s="1"/>
  <c r="BP45" i="7" s="1"/>
  <c r="BQ45" i="7" s="1"/>
  <c r="AF45" i="7"/>
  <c r="AI45" i="7"/>
  <c r="AH45" i="7"/>
  <c r="AG45" i="7"/>
  <c r="AF57" i="7"/>
  <c r="AH57" i="7"/>
  <c r="AI57" i="7"/>
  <c r="AE57" i="7"/>
  <c r="AD57" i="7"/>
  <c r="AJ57" i="7"/>
  <c r="BO57" i="7" s="1"/>
  <c r="BP57" i="7" s="1"/>
  <c r="BQ57" i="7" s="1"/>
  <c r="AG57" i="7"/>
  <c r="AH36" i="7"/>
  <c r="AI36" i="7"/>
  <c r="AG36" i="7"/>
  <c r="AE36" i="7"/>
  <c r="AD36" i="7"/>
  <c r="AF36" i="7"/>
  <c r="AJ36" i="7"/>
  <c r="BO36" i="7" s="1"/>
  <c r="BP36" i="7" s="1"/>
  <c r="BQ36" i="7" s="1"/>
  <c r="AJ22" i="7"/>
  <c r="BO22" i="7" s="1"/>
  <c r="BP22" i="7" s="1"/>
  <c r="BQ22" i="7" s="1"/>
  <c r="AH22" i="7"/>
  <c r="AG22" i="7"/>
  <c r="AI22" i="7"/>
  <c r="AF22" i="7"/>
  <c r="AE22" i="7"/>
  <c r="AD22" i="7"/>
  <c r="AH16" i="7"/>
  <c r="AF16" i="7"/>
  <c r="AJ16" i="7"/>
  <c r="BO16" i="7" s="1"/>
  <c r="BP16" i="7" s="1"/>
  <c r="BQ16" i="7" s="1"/>
  <c r="AI16" i="7"/>
  <c r="AG16" i="7"/>
  <c r="AD16" i="7"/>
  <c r="AE16" i="7"/>
  <c r="AJ54" i="7"/>
  <c r="BO54" i="7" s="1"/>
  <c r="BP54" i="7" s="1"/>
  <c r="BQ54" i="7" s="1"/>
  <c r="AH54" i="7"/>
  <c r="AD54" i="7"/>
  <c r="AF54" i="7"/>
  <c r="AE54" i="7"/>
  <c r="AI54" i="7"/>
  <c r="AG54" i="7"/>
  <c r="AD23" i="7"/>
  <c r="AF23" i="7"/>
  <c r="AE23" i="7"/>
  <c r="AI23" i="7"/>
  <c r="AG23" i="7"/>
  <c r="AJ23" i="7"/>
  <c r="BO23" i="7" s="1"/>
  <c r="BP23" i="7" s="1"/>
  <c r="BQ23" i="7" s="1"/>
  <c r="AH23" i="7"/>
  <c r="AE53" i="7"/>
  <c r="AF53" i="7"/>
  <c r="AI53" i="7"/>
  <c r="AG53" i="7"/>
  <c r="AH53" i="7"/>
  <c r="AJ53" i="7"/>
  <c r="BO53" i="7" s="1"/>
  <c r="BP53" i="7" s="1"/>
  <c r="BQ53" i="7" s="1"/>
  <c r="AD53" i="7"/>
  <c r="AI37" i="7"/>
  <c r="AJ37" i="7"/>
  <c r="BO37" i="7" s="1"/>
  <c r="BP37" i="7" s="1"/>
  <c r="BQ37" i="7" s="1"/>
  <c r="AG37" i="7"/>
  <c r="AE37" i="7"/>
  <c r="AD37" i="7"/>
  <c r="AF37" i="7"/>
  <c r="AH37" i="7"/>
  <c r="AH44" i="7"/>
  <c r="AG44" i="7"/>
  <c r="AD44" i="7"/>
  <c r="AI44" i="7"/>
  <c r="AJ44" i="7"/>
  <c r="BO44" i="7" s="1"/>
  <c r="BP44" i="7" s="1"/>
  <c r="BQ44" i="7" s="1"/>
  <c r="AE44" i="7"/>
  <c r="AF44" i="7"/>
  <c r="AH18" i="7"/>
  <c r="AG18" i="7"/>
  <c r="AD18" i="7"/>
  <c r="AF18" i="7"/>
  <c r="AI18" i="7"/>
  <c r="AE18" i="7"/>
  <c r="AJ18" i="7"/>
  <c r="BO18" i="7" s="1"/>
  <c r="BP18" i="7" s="1"/>
  <c r="BQ18" i="7" s="1"/>
  <c r="AE25" i="7"/>
  <c r="AF25" i="7"/>
  <c r="AJ25" i="7"/>
  <c r="BO25" i="7" s="1"/>
  <c r="BP25" i="7" s="1"/>
  <c r="BQ25" i="7" s="1"/>
  <c r="AH25" i="7"/>
  <c r="AI25" i="7"/>
  <c r="AD25" i="7"/>
  <c r="AG25" i="7"/>
  <c r="AH52" i="7"/>
  <c r="AF52" i="7"/>
  <c r="AJ52" i="7"/>
  <c r="BO52" i="7" s="1"/>
  <c r="BP52" i="7" s="1"/>
  <c r="BQ52" i="7" s="1"/>
  <c r="AE52" i="7"/>
  <c r="AI52" i="7"/>
  <c r="AD52" i="7"/>
  <c r="AG52" i="7"/>
  <c r="AJ50" i="7"/>
  <c r="BO50" i="7" s="1"/>
  <c r="BP50" i="7" s="1"/>
  <c r="BQ50" i="7" s="1"/>
  <c r="AE50" i="7"/>
  <c r="AD50" i="7"/>
  <c r="AF50" i="7"/>
  <c r="AG50" i="7"/>
  <c r="AH50" i="7"/>
  <c r="AI50" i="7"/>
  <c r="AJ46" i="7"/>
  <c r="BO46" i="7" s="1"/>
  <c r="BP46" i="7" s="1"/>
  <c r="BQ46" i="7" s="1"/>
  <c r="AH46" i="7"/>
  <c r="AE46" i="7"/>
  <c r="AF46" i="7"/>
  <c r="AI46" i="7"/>
  <c r="AG46" i="7"/>
  <c r="AD46" i="7"/>
  <c r="AD15" i="7"/>
  <c r="AE15" i="7"/>
  <c r="AJ15" i="7"/>
  <c r="BO15" i="7" s="1"/>
  <c r="BP15" i="7" s="1"/>
  <c r="BQ15" i="7" s="1"/>
  <c r="AG15" i="7"/>
  <c r="AH15" i="7"/>
  <c r="AF15" i="7"/>
  <c r="AI15" i="7"/>
  <c r="AG24" i="7"/>
  <c r="AF24" i="7"/>
  <c r="AE24" i="7"/>
  <c r="AH24" i="7"/>
  <c r="AD24" i="7"/>
  <c r="AJ24" i="7"/>
  <c r="BO24" i="7" s="1"/>
  <c r="BP24" i="7" s="1"/>
  <c r="BQ24" i="7" s="1"/>
  <c r="AI24" i="7"/>
  <c r="AD13" i="7"/>
  <c r="AE13" i="7"/>
  <c r="AG13" i="7"/>
  <c r="AI13" i="7"/>
  <c r="AJ13" i="7"/>
  <c r="BO13" i="7" s="1"/>
  <c r="BP13" i="7" s="1"/>
  <c r="AF13" i="7"/>
  <c r="AH13" i="7"/>
  <c r="AE19" i="7"/>
  <c r="AD19" i="7"/>
  <c r="AJ19" i="7"/>
  <c r="BO19" i="7" s="1"/>
  <c r="BP19" i="7" s="1"/>
  <c r="BQ19" i="7" s="1"/>
  <c r="AG19" i="7"/>
  <c r="AI19" i="7"/>
  <c r="AH19" i="7"/>
  <c r="AF19" i="7"/>
  <c r="AE33" i="7"/>
  <c r="AG33" i="7"/>
  <c r="AH33" i="7"/>
  <c r="AF33" i="7"/>
  <c r="AD33" i="7"/>
  <c r="AI33" i="7"/>
  <c r="AJ33" i="7"/>
  <c r="BO33" i="7" s="1"/>
  <c r="BP33" i="7" s="1"/>
  <c r="BQ33" i="7" s="1"/>
  <c r="AJ32" i="7"/>
  <c r="BO32" i="7" s="1"/>
  <c r="BP32" i="7" s="1"/>
  <c r="BQ32" i="7" s="1"/>
  <c r="AI32" i="7"/>
  <c r="AD32" i="7"/>
  <c r="AF32" i="7"/>
  <c r="AG32" i="7"/>
  <c r="AH32" i="7"/>
  <c r="AE32" i="7"/>
  <c r="AF43" i="7"/>
  <c r="AE43" i="7"/>
  <c r="AI43" i="7"/>
  <c r="AJ43" i="7"/>
  <c r="BO43" i="7" s="1"/>
  <c r="BP43" i="7" s="1"/>
  <c r="BQ43" i="7" s="1"/>
  <c r="AG43" i="7"/>
  <c r="AD43" i="7"/>
  <c r="AH43" i="7"/>
  <c r="AJ38" i="7"/>
  <c r="BO38" i="7" s="1"/>
  <c r="BP38" i="7" s="1"/>
  <c r="BQ38" i="7" s="1"/>
  <c r="AF38" i="7"/>
  <c r="AD38" i="7"/>
  <c r="AI38" i="7"/>
  <c r="AG38" i="7"/>
  <c r="AH38" i="7"/>
  <c r="AE38" i="7"/>
  <c r="AG58" i="7"/>
  <c r="AF58" i="7"/>
  <c r="AJ58" i="7"/>
  <c r="BO58" i="7" s="1"/>
  <c r="BP58" i="7" s="1"/>
  <c r="BQ58" i="7" s="1"/>
  <c r="AE58" i="7"/>
  <c r="AD58" i="7"/>
  <c r="AH58" i="7"/>
  <c r="AI58" i="7"/>
  <c r="AI17" i="7"/>
  <c r="AH17" i="7"/>
  <c r="AE17" i="7"/>
  <c r="AJ17" i="7"/>
  <c r="BO17" i="7" s="1"/>
  <c r="BP17" i="7" s="1"/>
  <c r="BQ17" i="7" s="1"/>
  <c r="AG17" i="7"/>
  <c r="AF17" i="7"/>
  <c r="AD17" i="7"/>
  <c r="AU43" i="6"/>
  <c r="AX43" i="6"/>
  <c r="AW43" i="6"/>
  <c r="AY43" i="6"/>
  <c r="AZ43" i="6"/>
  <c r="AT43" i="6"/>
  <c r="AS43" i="6"/>
  <c r="BA43" i="6"/>
  <c r="AR43" i="6"/>
  <c r="AX52" i="6"/>
  <c r="BA52" i="6"/>
  <c r="AY52" i="6"/>
  <c r="AR52" i="6"/>
  <c r="AT52" i="6"/>
  <c r="AZ52" i="6"/>
  <c r="AS52" i="6"/>
  <c r="AU52" i="6"/>
  <c r="AW52" i="6"/>
  <c r="AW28" i="6"/>
  <c r="AX28" i="6"/>
  <c r="BA28" i="6"/>
  <c r="AY28" i="6"/>
  <c r="AR28" i="6"/>
  <c r="AZ28" i="6"/>
  <c r="AS28" i="6"/>
  <c r="AT28" i="6"/>
  <c r="AU28" i="6"/>
  <c r="AZ21" i="6"/>
  <c r="BA21" i="6"/>
  <c r="AU21" i="6"/>
  <c r="AR21" i="6"/>
  <c r="AW21" i="6"/>
  <c r="AX21" i="6"/>
  <c r="AT21" i="6"/>
  <c r="AS21" i="6"/>
  <c r="AY21" i="6"/>
  <c r="AT48" i="6"/>
  <c r="AR48" i="6"/>
  <c r="AW48" i="6"/>
  <c r="AS48" i="6"/>
  <c r="AX48" i="6"/>
  <c r="AU48" i="6"/>
  <c r="AY48" i="6"/>
  <c r="AZ48" i="6"/>
  <c r="BA48" i="6"/>
  <c r="AU15" i="6"/>
  <c r="AR15" i="6"/>
  <c r="AW15" i="6"/>
  <c r="AX15" i="6"/>
  <c r="AY15" i="6"/>
  <c r="AZ15" i="6"/>
  <c r="BA15" i="6"/>
  <c r="AS15" i="6"/>
  <c r="AT15" i="6"/>
  <c r="AW57" i="6"/>
  <c r="AU57" i="6"/>
  <c r="AX57" i="6"/>
  <c r="AZ57" i="6"/>
  <c r="AY57" i="6"/>
  <c r="BA57" i="6"/>
  <c r="AR57" i="6"/>
  <c r="AT57" i="6"/>
  <c r="AS57" i="6"/>
  <c r="AU27" i="6"/>
  <c r="AX27" i="6"/>
  <c r="AW27" i="6"/>
  <c r="AY27" i="6"/>
  <c r="AZ27" i="6"/>
  <c r="BA27" i="6"/>
  <c r="AT27" i="6"/>
  <c r="AS27" i="6"/>
  <c r="AR27" i="6"/>
  <c r="AX60" i="6"/>
  <c r="AT60" i="6"/>
  <c r="AY60" i="6"/>
  <c r="AR60" i="6"/>
  <c r="BA60" i="6"/>
  <c r="AZ60" i="6"/>
  <c r="AS60" i="6"/>
  <c r="AU60" i="6"/>
  <c r="AW60" i="6"/>
  <c r="AR40" i="6"/>
  <c r="AW40" i="6"/>
  <c r="AT40" i="6"/>
  <c r="AS40" i="6"/>
  <c r="AX40" i="6"/>
  <c r="AU40" i="6"/>
  <c r="AY40" i="6"/>
  <c r="AZ40" i="6"/>
  <c r="BA40" i="6"/>
  <c r="AX31" i="6"/>
  <c r="AY31" i="6"/>
  <c r="AU31" i="6"/>
  <c r="AZ31" i="6"/>
  <c r="BA31" i="6"/>
  <c r="AW31" i="6"/>
  <c r="AT31" i="6"/>
  <c r="AR31" i="6"/>
  <c r="AS31" i="6"/>
  <c r="AY22" i="6"/>
  <c r="AT22" i="6"/>
  <c r="AW22" i="6"/>
  <c r="AR22" i="6"/>
  <c r="AX22" i="6"/>
  <c r="AS22" i="6"/>
  <c r="AZ22" i="6"/>
  <c r="AU22" i="6"/>
  <c r="BA22" i="6"/>
  <c r="AW30" i="6"/>
  <c r="AR30" i="6"/>
  <c r="AY30" i="6"/>
  <c r="AT30" i="6"/>
  <c r="AX30" i="6"/>
  <c r="AS30" i="6"/>
  <c r="AZ30" i="6"/>
  <c r="AU30" i="6"/>
  <c r="BA30" i="6"/>
  <c r="AZ50" i="6"/>
  <c r="BA50" i="6"/>
  <c r="AR50" i="6"/>
  <c r="AS50" i="6"/>
  <c r="AT50" i="6"/>
  <c r="AW50" i="6"/>
  <c r="AU50" i="6"/>
  <c r="AX50" i="6"/>
  <c r="AY50" i="6"/>
  <c r="AZ42" i="6"/>
  <c r="BA42" i="6"/>
  <c r="AR42" i="6"/>
  <c r="AS42" i="6"/>
  <c r="AT42" i="6"/>
  <c r="AU42" i="6"/>
  <c r="AW42" i="6"/>
  <c r="AX42" i="6"/>
  <c r="AY42" i="6"/>
  <c r="AW41" i="6"/>
  <c r="AU41" i="6"/>
  <c r="AZ41" i="6"/>
  <c r="AX41" i="6"/>
  <c r="AY41" i="6"/>
  <c r="BA41" i="6"/>
  <c r="AR41" i="6"/>
  <c r="AS41" i="6"/>
  <c r="AT41" i="6"/>
  <c r="AW56" i="6"/>
  <c r="AR56" i="6"/>
  <c r="AS56" i="6"/>
  <c r="AT56" i="6"/>
  <c r="AX56" i="6"/>
  <c r="AU56" i="6"/>
  <c r="AY56" i="6"/>
  <c r="BA56" i="6"/>
  <c r="AZ56" i="6"/>
  <c r="AW36" i="6"/>
  <c r="AX36" i="6"/>
  <c r="AY36" i="6"/>
  <c r="AR36" i="6"/>
  <c r="BA36" i="6"/>
  <c r="AZ36" i="6"/>
  <c r="AS36" i="6"/>
  <c r="AT36" i="6"/>
  <c r="AU36" i="6"/>
  <c r="BA32" i="6"/>
  <c r="AW32" i="6"/>
  <c r="AT32" i="6"/>
  <c r="AR32" i="6"/>
  <c r="AS32" i="6"/>
  <c r="AX32" i="6"/>
  <c r="AU32" i="6"/>
  <c r="AY32" i="6"/>
  <c r="AZ32" i="6"/>
  <c r="AP57" i="6"/>
  <c r="BC57" i="6" s="1"/>
  <c r="Y56" i="7" s="1"/>
  <c r="AB56" i="7" s="1"/>
  <c r="AP30" i="6"/>
  <c r="BC30" i="6" s="1"/>
  <c r="Y29" i="7" s="1"/>
  <c r="AB29" i="7" s="1"/>
  <c r="AP22" i="6"/>
  <c r="BC22" i="6" s="1"/>
  <c r="Y21" i="7" s="1"/>
  <c r="AB21" i="7" s="1"/>
  <c r="AP28" i="6"/>
  <c r="BC28" i="6" s="1"/>
  <c r="Y27" i="7" s="1"/>
  <c r="AB27" i="7" s="1"/>
  <c r="AP15" i="6"/>
  <c r="BC15" i="6" s="1"/>
  <c r="Y14" i="7" s="1"/>
  <c r="AP21" i="6"/>
  <c r="BC21" i="6" s="1"/>
  <c r="Y20" i="7" s="1"/>
  <c r="AB20" i="7" s="1"/>
  <c r="AP60" i="6"/>
  <c r="BC60" i="6" s="1"/>
  <c r="Y59" i="7" s="1"/>
  <c r="AB59" i="7" s="1"/>
  <c r="AP40" i="6"/>
  <c r="BC40" i="6" s="1"/>
  <c r="Y39" i="7" s="1"/>
  <c r="AB39" i="7" s="1"/>
  <c r="AP50" i="6"/>
  <c r="BC50" i="6" s="1"/>
  <c r="Y49" i="7" s="1"/>
  <c r="AB49" i="7" s="1"/>
  <c r="AP42" i="6"/>
  <c r="BC42" i="6" s="1"/>
  <c r="Y41" i="7" s="1"/>
  <c r="AB41" i="7" s="1"/>
  <c r="AP41" i="6"/>
  <c r="BC41" i="6" s="1"/>
  <c r="Y40" i="7" s="1"/>
  <c r="AB40" i="7" s="1"/>
  <c r="AP52" i="6"/>
  <c r="BC52" i="6" s="1"/>
  <c r="Y51" i="7" s="1"/>
  <c r="AB51" i="7" s="1"/>
  <c r="AP27" i="6"/>
  <c r="BC27" i="6" s="1"/>
  <c r="Y26" i="7" s="1"/>
  <c r="AB26" i="7" s="1"/>
  <c r="AP36" i="6"/>
  <c r="BC36" i="6" s="1"/>
  <c r="Y35" i="7" s="1"/>
  <c r="AB35" i="7" s="1"/>
  <c r="AP48" i="6"/>
  <c r="BC48" i="6" s="1"/>
  <c r="Y47" i="7" s="1"/>
  <c r="AB47" i="7" s="1"/>
  <c r="AP32" i="6"/>
  <c r="BC32" i="6" s="1"/>
  <c r="Y31" i="7" s="1"/>
  <c r="AB31" i="7" s="1"/>
  <c r="AP56" i="6"/>
  <c r="BC56" i="6" s="1"/>
  <c r="Y55" i="7" s="1"/>
  <c r="AB55" i="7" s="1"/>
  <c r="AP43" i="6"/>
  <c r="BC43" i="6" s="1"/>
  <c r="Y42" i="7" s="1"/>
  <c r="AB42" i="7" s="1"/>
  <c r="AP31" i="6"/>
  <c r="BC31" i="6" s="1"/>
  <c r="Y30" i="7" s="1"/>
  <c r="AB30" i="7" s="1"/>
  <c r="AN12" i="6"/>
  <c r="AM12" i="6" s="1"/>
  <c r="AD41" i="7" l="1"/>
  <c r="AJ41" i="7"/>
  <c r="BO41" i="7" s="1"/>
  <c r="BP41" i="7" s="1"/>
  <c r="BQ41" i="7" s="1"/>
  <c r="AG41" i="7"/>
  <c r="AF41" i="7"/>
  <c r="AH41" i="7"/>
  <c r="AI41" i="7"/>
  <c r="AE41" i="7"/>
  <c r="AG56" i="7"/>
  <c r="AD56" i="7"/>
  <c r="AH56" i="7"/>
  <c r="AI56" i="7"/>
  <c r="AJ56" i="7"/>
  <c r="BO56" i="7" s="1"/>
  <c r="BP56" i="7" s="1"/>
  <c r="BQ56" i="7" s="1"/>
  <c r="AF56" i="7"/>
  <c r="AE56" i="7"/>
  <c r="AD55" i="7"/>
  <c r="AH55" i="7"/>
  <c r="AF55" i="7"/>
  <c r="AG55" i="7"/>
  <c r="AJ55" i="7"/>
  <c r="BO55" i="7" s="1"/>
  <c r="BP55" i="7" s="1"/>
  <c r="BQ55" i="7" s="1"/>
  <c r="AI55" i="7"/>
  <c r="AE55" i="7"/>
  <c r="AJ30" i="7"/>
  <c r="BO30" i="7" s="1"/>
  <c r="BP30" i="7" s="1"/>
  <c r="BQ30" i="7" s="1"/>
  <c r="AI30" i="7"/>
  <c r="AF30" i="7"/>
  <c r="AH30" i="7"/>
  <c r="AG30" i="7"/>
  <c r="AD30" i="7"/>
  <c r="AE30" i="7"/>
  <c r="AJ49" i="7"/>
  <c r="BO49" i="7" s="1"/>
  <c r="BP49" i="7" s="1"/>
  <c r="BQ49" i="7" s="1"/>
  <c r="AF49" i="7"/>
  <c r="AD49" i="7"/>
  <c r="AG49" i="7"/>
  <c r="AH49" i="7"/>
  <c r="AE49" i="7"/>
  <c r="AI49" i="7"/>
  <c r="AF59" i="7"/>
  <c r="AG59" i="7"/>
  <c r="AD59" i="7"/>
  <c r="AJ59" i="7"/>
  <c r="BO59" i="7" s="1"/>
  <c r="BP59" i="7" s="1"/>
  <c r="BQ59" i="7" s="1"/>
  <c r="AI59" i="7"/>
  <c r="AH59" i="7"/>
  <c r="AE59" i="7"/>
  <c r="AE40" i="7"/>
  <c r="AI40" i="7"/>
  <c r="AJ40" i="7"/>
  <c r="BO40" i="7" s="1"/>
  <c r="BP40" i="7" s="1"/>
  <c r="BQ40" i="7" s="1"/>
  <c r="AF40" i="7"/>
  <c r="AD40" i="7"/>
  <c r="AG40" i="7"/>
  <c r="AH40" i="7"/>
  <c r="AD39" i="7"/>
  <c r="AG39" i="7"/>
  <c r="AH39" i="7"/>
  <c r="AI39" i="7"/>
  <c r="AF39" i="7"/>
  <c r="AE39" i="7"/>
  <c r="AJ39" i="7"/>
  <c r="BO39" i="7" s="1"/>
  <c r="BP39" i="7" s="1"/>
  <c r="BQ39" i="7" s="1"/>
  <c r="AD47" i="7"/>
  <c r="AJ47" i="7"/>
  <c r="BO47" i="7" s="1"/>
  <c r="BP47" i="7" s="1"/>
  <c r="BQ47" i="7" s="1"/>
  <c r="AE47" i="7"/>
  <c r="AG47" i="7"/>
  <c r="AH47" i="7"/>
  <c r="AI47" i="7"/>
  <c r="AF47" i="7"/>
  <c r="AF35" i="7"/>
  <c r="AJ35" i="7"/>
  <c r="BO35" i="7" s="1"/>
  <c r="BP35" i="7" s="1"/>
  <c r="BQ35" i="7" s="1"/>
  <c r="AI35" i="7"/>
  <c r="AG35" i="7"/>
  <c r="AH35" i="7"/>
  <c r="AD35" i="7"/>
  <c r="AE35" i="7"/>
  <c r="AF20" i="7"/>
  <c r="AE20" i="7"/>
  <c r="AJ20" i="7"/>
  <c r="BO20" i="7" s="1"/>
  <c r="BP20" i="7" s="1"/>
  <c r="BQ20" i="7" s="1"/>
  <c r="AI20" i="7"/>
  <c r="AG20" i="7"/>
  <c r="AH20" i="7"/>
  <c r="AD20" i="7"/>
  <c r="AE42" i="7"/>
  <c r="AD42" i="7"/>
  <c r="AH42" i="7"/>
  <c r="AI42" i="7"/>
  <c r="AF42" i="7"/>
  <c r="AJ42" i="7"/>
  <c r="BO42" i="7" s="1"/>
  <c r="BP42" i="7" s="1"/>
  <c r="BQ42" i="7" s="1"/>
  <c r="AG42" i="7"/>
  <c r="AG26" i="7"/>
  <c r="AJ26" i="7"/>
  <c r="BO26" i="7" s="1"/>
  <c r="BP26" i="7" s="1"/>
  <c r="BQ26" i="7" s="1"/>
  <c r="AF26" i="7"/>
  <c r="AD26" i="7"/>
  <c r="AE26" i="7"/>
  <c r="AI26" i="7"/>
  <c r="AH26" i="7"/>
  <c r="AD21" i="7"/>
  <c r="AH21" i="7"/>
  <c r="AE21" i="7"/>
  <c r="AF21" i="7"/>
  <c r="AG21" i="7"/>
  <c r="AI21" i="7"/>
  <c r="AJ21" i="7"/>
  <c r="BO21" i="7" s="1"/>
  <c r="BP21" i="7" s="1"/>
  <c r="BQ21" i="7" s="1"/>
  <c r="AE29" i="7"/>
  <c r="AF29" i="7"/>
  <c r="AG29" i="7"/>
  <c r="AI29" i="7"/>
  <c r="AJ29" i="7"/>
  <c r="BO29" i="7" s="1"/>
  <c r="BP29" i="7" s="1"/>
  <c r="BQ29" i="7" s="1"/>
  <c r="AH29" i="7"/>
  <c r="AD29" i="7"/>
  <c r="AD31" i="7"/>
  <c r="AI31" i="7"/>
  <c r="AH31" i="7"/>
  <c r="AJ31" i="7"/>
  <c r="BO31" i="7" s="1"/>
  <c r="BP31" i="7" s="1"/>
  <c r="BQ31" i="7" s="1"/>
  <c r="AE31" i="7"/>
  <c r="AF31" i="7"/>
  <c r="AG31" i="7"/>
  <c r="AB14" i="7"/>
  <c r="Y11" i="7"/>
  <c r="AF51" i="7"/>
  <c r="AD51" i="7"/>
  <c r="AH51" i="7"/>
  <c r="AG51" i="7"/>
  <c r="AE51" i="7"/>
  <c r="AI51" i="7"/>
  <c r="AJ51" i="7"/>
  <c r="BO51" i="7" s="1"/>
  <c r="BP51" i="7" s="1"/>
  <c r="BQ51" i="7" s="1"/>
  <c r="AG27" i="7"/>
  <c r="AH27" i="7"/>
  <c r="AI27" i="7"/>
  <c r="AF27" i="7"/>
  <c r="AE27" i="7"/>
  <c r="AD27" i="7"/>
  <c r="AJ27" i="7"/>
  <c r="BO27" i="7" s="1"/>
  <c r="BP27" i="7" s="1"/>
  <c r="BQ27" i="7" s="1"/>
  <c r="AP12" i="6"/>
  <c r="AJ14" i="7" l="1"/>
  <c r="BO14" i="7" s="1"/>
  <c r="BP14" i="7" s="1"/>
  <c r="BQ14" i="7" s="1"/>
  <c r="AI14" i="7"/>
  <c r="AI11" i="7" s="1"/>
  <c r="AE14" i="7"/>
  <c r="AD14" i="7"/>
  <c r="AF14" i="7"/>
  <c r="AH14" i="7"/>
  <c r="AG14" i="7"/>
  <c r="AB11" i="7"/>
  <c r="Q65" i="3"/>
  <c r="P10" i="3"/>
  <c r="AO14" i="6" s="1"/>
  <c r="O13" i="3"/>
  <c r="P60" i="3" l="1"/>
  <c r="AO18" i="6"/>
  <c r="AO58" i="6"/>
  <c r="AO46" i="6"/>
  <c r="AO35" i="6"/>
  <c r="AO55" i="6"/>
  <c r="AO17" i="6"/>
  <c r="AO19" i="6"/>
  <c r="AO38" i="6"/>
  <c r="AO37" i="6"/>
  <c r="AO29" i="6"/>
  <c r="AO61" i="6"/>
  <c r="AO34" i="6"/>
  <c r="AO45" i="6"/>
  <c r="AO59" i="6"/>
  <c r="AO53" i="6"/>
  <c r="AO39" i="6"/>
  <c r="AO44" i="6"/>
  <c r="AO33" i="6"/>
  <c r="AO63" i="6"/>
  <c r="AO24" i="6"/>
  <c r="AO25" i="6"/>
  <c r="AO49" i="6"/>
  <c r="AO62" i="6"/>
  <c r="AO51" i="6"/>
  <c r="AO23" i="6"/>
  <c r="AO16" i="6"/>
  <c r="AO47" i="6"/>
  <c r="AO26" i="6"/>
  <c r="AO20" i="6"/>
  <c r="AO54" i="6"/>
  <c r="AO15" i="6"/>
  <c r="AO27" i="6"/>
  <c r="AO56" i="6"/>
  <c r="AO50" i="6"/>
  <c r="AO36" i="6"/>
  <c r="AO52" i="6"/>
  <c r="AO57" i="6"/>
  <c r="AO60" i="6"/>
  <c r="AO31" i="6"/>
  <c r="AO28" i="6"/>
  <c r="AO43" i="6"/>
  <c r="AO22" i="6"/>
  <c r="AO30" i="6"/>
  <c r="AO21" i="6"/>
  <c r="AO42" i="6"/>
  <c r="AO41" i="6"/>
  <c r="AO48" i="6"/>
  <c r="AO40" i="6"/>
  <c r="AO32" i="6"/>
  <c r="P29" i="3"/>
  <c r="P34" i="3"/>
  <c r="P63" i="3"/>
  <c r="Q17" i="3"/>
  <c r="Q53" i="3"/>
  <c r="Q61" i="3"/>
  <c r="P37" i="3"/>
  <c r="Q21" i="3"/>
  <c r="P42" i="3"/>
  <c r="Q26" i="3"/>
  <c r="Q29" i="3"/>
  <c r="P18" i="3"/>
  <c r="Q34" i="3"/>
  <c r="P21" i="3"/>
  <c r="P53" i="3"/>
  <c r="Q37" i="3"/>
  <c r="P45" i="3"/>
  <c r="P50" i="3"/>
  <c r="P26" i="3"/>
  <c r="P59" i="3"/>
  <c r="Q45" i="3"/>
  <c r="Q42" i="3"/>
  <c r="Q50" i="3"/>
  <c r="Q58" i="3"/>
  <c r="Q16" i="3"/>
  <c r="P19" i="3"/>
  <c r="P27" i="3"/>
  <c r="P35" i="3"/>
  <c r="P43" i="3"/>
  <c r="P51" i="3"/>
  <c r="P61" i="3"/>
  <c r="Q19" i="3"/>
  <c r="Q27" i="3"/>
  <c r="Q35" i="3"/>
  <c r="Q43" i="3"/>
  <c r="Q51" i="3"/>
  <c r="Q59" i="3"/>
  <c r="Q18" i="3"/>
  <c r="P20" i="3"/>
  <c r="P28" i="3"/>
  <c r="P36" i="3"/>
  <c r="P44" i="3"/>
  <c r="P52" i="3"/>
  <c r="P62" i="3"/>
  <c r="Q20" i="3"/>
  <c r="Q28" i="3"/>
  <c r="Q36" i="3"/>
  <c r="Q44" i="3"/>
  <c r="Q52" i="3"/>
  <c r="Q60" i="3"/>
  <c r="P30" i="3"/>
  <c r="P54" i="3"/>
  <c r="P31" i="3"/>
  <c r="P47" i="3"/>
  <c r="P65" i="3"/>
  <c r="Q31" i="3"/>
  <c r="Q39" i="3"/>
  <c r="Q55" i="3"/>
  <c r="Q63" i="3"/>
  <c r="P16" i="3"/>
  <c r="P24" i="3"/>
  <c r="P32" i="3"/>
  <c r="P40" i="3"/>
  <c r="P48" i="3"/>
  <c r="P56" i="3"/>
  <c r="P58" i="3"/>
  <c r="Q24" i="3"/>
  <c r="Q32" i="3"/>
  <c r="Q40" i="3"/>
  <c r="Q48" i="3"/>
  <c r="Q56" i="3"/>
  <c r="Q64" i="3"/>
  <c r="P22" i="3"/>
  <c r="P38" i="3"/>
  <c r="P46" i="3"/>
  <c r="P64" i="3"/>
  <c r="Q22" i="3"/>
  <c r="Q30" i="3"/>
  <c r="Q38" i="3"/>
  <c r="Q46" i="3"/>
  <c r="Q54" i="3"/>
  <c r="Q62" i="3"/>
  <c r="P23" i="3"/>
  <c r="P39" i="3"/>
  <c r="P55" i="3"/>
  <c r="Q23" i="3"/>
  <c r="Q47" i="3"/>
  <c r="P17" i="3"/>
  <c r="P25" i="3"/>
  <c r="P33" i="3"/>
  <c r="P41" i="3"/>
  <c r="P49" i="3"/>
  <c r="P57" i="3"/>
  <c r="Q25" i="3"/>
  <c r="Q33" i="3"/>
  <c r="Q41" i="3"/>
  <c r="Q49" i="3"/>
  <c r="Q57" i="3"/>
  <c r="G12" i="6"/>
  <c r="AO12" i="6" l="1"/>
  <c r="S14" i="3"/>
  <c r="S13" i="3" s="1"/>
  <c r="Z621" i="12"/>
  <c r="Z622" i="12" s="1"/>
  <c r="Z603" i="12"/>
  <c r="Z584" i="12"/>
  <c r="Z585" i="12" s="1"/>
  <c r="Z562" i="12"/>
  <c r="Z565" i="12" s="1"/>
  <c r="Z571" i="12" s="1"/>
  <c r="Z523" i="12"/>
  <c r="Z526" i="12" s="1"/>
  <c r="Z527" i="12" s="1"/>
  <c r="Z533" i="12" s="1"/>
  <c r="Z504" i="12"/>
  <c r="Z507" i="12" s="1"/>
  <c r="Z508" i="12" s="1"/>
  <c r="Z514" i="12" s="1"/>
  <c r="I41" i="3"/>
  <c r="I42" i="3"/>
  <c r="I43" i="3"/>
  <c r="I44" i="3"/>
  <c r="I45" i="3"/>
  <c r="I46" i="3"/>
  <c r="I47" i="3"/>
  <c r="I48" i="3"/>
  <c r="I49" i="3"/>
  <c r="I50" i="3"/>
  <c r="I51" i="3"/>
  <c r="I52" i="3"/>
  <c r="I53" i="3"/>
  <c r="I54" i="3"/>
  <c r="I55" i="3"/>
  <c r="I56" i="3"/>
  <c r="I57" i="3"/>
  <c r="I58" i="3"/>
  <c r="I59" i="3"/>
  <c r="I60" i="3"/>
  <c r="Z7" i="14" l="1"/>
  <c r="Y7" i="14"/>
  <c r="W7" i="14"/>
  <c r="V7" i="14"/>
  <c r="T7" i="14"/>
  <c r="S7" i="14"/>
  <c r="R7" i="14"/>
  <c r="Q7" i="14"/>
  <c r="P7" i="14"/>
  <c r="O7" i="14"/>
  <c r="N7" i="14"/>
  <c r="M7" i="14"/>
  <c r="L7" i="14"/>
  <c r="K7" i="14"/>
  <c r="J7" i="14"/>
  <c r="I7" i="14"/>
  <c r="H7" i="14"/>
  <c r="P10" i="15" l="1"/>
  <c r="AD10" i="15"/>
  <c r="AC10" i="15"/>
  <c r="AB10" i="15"/>
  <c r="AA10" i="15"/>
  <c r="K10" i="15"/>
  <c r="U10" i="15"/>
  <c r="R10" i="15"/>
  <c r="M10" i="15" l="1"/>
  <c r="Z625" i="12"/>
  <c r="U621" i="12"/>
  <c r="U622" i="12" s="1"/>
  <c r="U625" i="12" s="1"/>
  <c r="U627" i="12" s="1"/>
  <c r="Z588" i="12"/>
  <c r="Z590" i="12" s="1"/>
  <c r="U584" i="12"/>
  <c r="U585" i="12" s="1"/>
  <c r="U588" i="12" s="1"/>
  <c r="S10" i="8"/>
  <c r="P10" i="8"/>
  <c r="Z627" i="12" l="1"/>
  <c r="Y10" i="8" s="1"/>
  <c r="U590" i="12"/>
  <c r="T10" i="8" l="1"/>
  <c r="V10" i="15"/>
  <c r="V8" i="7"/>
  <c r="U8" i="7"/>
  <c r="T8" i="7"/>
  <c r="S8" i="7"/>
  <c r="R8" i="7"/>
  <c r="P8" i="7"/>
  <c r="O8" i="7"/>
  <c r="N8" i="7"/>
  <c r="M8" i="7"/>
  <c r="L8" i="7"/>
  <c r="K8" i="7"/>
  <c r="B14" i="6"/>
  <c r="AF9" i="6"/>
  <c r="AE9" i="6"/>
  <c r="AC9" i="6"/>
  <c r="H13" i="3"/>
  <c r="I35" i="3" l="1"/>
  <c r="I39" i="3"/>
  <c r="I36" i="3"/>
  <c r="I40" i="3"/>
  <c r="I37" i="3"/>
  <c r="I38" i="3"/>
  <c r="AU13" i="7"/>
  <c r="I19" i="3"/>
  <c r="I24" i="3"/>
  <c r="I21" i="3"/>
  <c r="I25" i="3"/>
  <c r="I22" i="3"/>
  <c r="I18" i="3"/>
  <c r="I23" i="3"/>
  <c r="I33" i="3"/>
  <c r="I34" i="3"/>
  <c r="I31" i="3"/>
  <c r="I32" i="3"/>
  <c r="I29" i="3"/>
  <c r="I30" i="3"/>
  <c r="I27" i="3"/>
  <c r="I28" i="3"/>
  <c r="I20" i="3"/>
  <c r="I61" i="3"/>
  <c r="I26" i="3"/>
  <c r="Z606" i="12"/>
  <c r="U603" i="12"/>
  <c r="U606" i="12" s="1"/>
  <c r="U608" i="12" s="1"/>
  <c r="Z10" i="8"/>
  <c r="U562" i="12"/>
  <c r="U565" i="12" s="1"/>
  <c r="U571" i="12" s="1"/>
  <c r="U523" i="12"/>
  <c r="U526" i="12" s="1"/>
  <c r="U527" i="12" s="1"/>
  <c r="U533" i="12" s="1"/>
  <c r="Z478" i="12"/>
  <c r="Z481" i="12" s="1"/>
  <c r="Z482" i="12" s="1"/>
  <c r="Z484" i="12" s="1"/>
  <c r="U504" i="12"/>
  <c r="U507" i="12" s="1"/>
  <c r="U508" i="12" s="1"/>
  <c r="U514" i="12" s="1"/>
  <c r="U478" i="12"/>
  <c r="U481" i="12" s="1"/>
  <c r="U482" i="12" s="1"/>
  <c r="U484" i="12" s="1"/>
  <c r="AU41" i="7" l="1"/>
  <c r="AV41" i="7" s="1"/>
  <c r="AW41" i="7" s="1"/>
  <c r="AU35" i="7"/>
  <c r="AV35" i="7" s="1"/>
  <c r="AW35" i="7" s="1"/>
  <c r="AU38" i="7"/>
  <c r="AV38" i="7" s="1"/>
  <c r="AW38" i="7" s="1"/>
  <c r="AU55" i="7"/>
  <c r="AV55" i="7" s="1"/>
  <c r="AW55" i="7" s="1"/>
  <c r="AU33" i="7"/>
  <c r="AV33" i="7" s="1"/>
  <c r="AW33" i="7" s="1"/>
  <c r="AU36" i="7"/>
  <c r="AV36" i="7" s="1"/>
  <c r="AW36" i="7" s="1"/>
  <c r="AU53" i="7"/>
  <c r="AV53" i="7" s="1"/>
  <c r="AW53" i="7" s="1"/>
  <c r="AU61" i="7"/>
  <c r="AV61" i="7" s="1"/>
  <c r="AW61" i="7" s="1"/>
  <c r="AU39" i="7"/>
  <c r="AV39" i="7" s="1"/>
  <c r="AW39" i="7" s="1"/>
  <c r="AU40" i="7"/>
  <c r="AV40" i="7" s="1"/>
  <c r="AW40" i="7" s="1"/>
  <c r="AU22" i="7"/>
  <c r="AV22" i="7" s="1"/>
  <c r="AW22" i="7" s="1"/>
  <c r="AU18" i="7"/>
  <c r="AV18" i="7" s="1"/>
  <c r="AW18" i="7" s="1"/>
  <c r="AU28" i="7"/>
  <c r="AV28" i="7" s="1"/>
  <c r="AW28" i="7" s="1"/>
  <c r="AU51" i="7"/>
  <c r="AV51" i="7" s="1"/>
  <c r="AW51" i="7" s="1"/>
  <c r="AU34" i="7"/>
  <c r="AV34" i="7" s="1"/>
  <c r="AW34" i="7" s="1"/>
  <c r="AU44" i="7"/>
  <c r="AV44" i="7" s="1"/>
  <c r="AW44" i="7" s="1"/>
  <c r="AU48" i="7"/>
  <c r="AV48" i="7" s="1"/>
  <c r="AW48" i="7" s="1"/>
  <c r="AU45" i="7"/>
  <c r="AV45" i="7" s="1"/>
  <c r="AW45" i="7" s="1"/>
  <c r="AU62" i="7"/>
  <c r="AV62" i="7" s="1"/>
  <c r="AW62" i="7" s="1"/>
  <c r="AU59" i="7"/>
  <c r="AV59" i="7" s="1"/>
  <c r="AW59" i="7" s="1"/>
  <c r="AU32" i="7"/>
  <c r="AV32" i="7" s="1"/>
  <c r="AW32" i="7" s="1"/>
  <c r="AU54" i="7"/>
  <c r="AV54" i="7" s="1"/>
  <c r="AW54" i="7" s="1"/>
  <c r="AU20" i="7"/>
  <c r="AV20" i="7" s="1"/>
  <c r="AW20" i="7" s="1"/>
  <c r="AU58" i="7"/>
  <c r="AV58" i="7" s="1"/>
  <c r="AW58" i="7" s="1"/>
  <c r="AU23" i="7"/>
  <c r="AV23" i="7" s="1"/>
  <c r="AW23" i="7" s="1"/>
  <c r="AU29" i="7"/>
  <c r="AV29" i="7" s="1"/>
  <c r="AW29" i="7" s="1"/>
  <c r="AU24" i="7"/>
  <c r="AV24" i="7" s="1"/>
  <c r="AW24" i="7" s="1"/>
  <c r="AV13" i="7"/>
  <c r="AU14" i="7"/>
  <c r="AV14" i="7" s="1"/>
  <c r="AW14" i="7" s="1"/>
  <c r="AU15" i="7"/>
  <c r="AV15" i="7" s="1"/>
  <c r="AW15" i="7" s="1"/>
  <c r="AU50" i="7"/>
  <c r="AV50" i="7" s="1"/>
  <c r="AW50" i="7" s="1"/>
  <c r="AU46" i="7"/>
  <c r="AV46" i="7" s="1"/>
  <c r="AW46" i="7" s="1"/>
  <c r="AU16" i="7"/>
  <c r="AV16" i="7" s="1"/>
  <c r="AW16" i="7" s="1"/>
  <c r="AU17" i="7"/>
  <c r="AV17" i="7" s="1"/>
  <c r="AW17" i="7" s="1"/>
  <c r="AU49" i="7"/>
  <c r="AV49" i="7" s="1"/>
  <c r="AW49" i="7" s="1"/>
  <c r="AU42" i="7"/>
  <c r="AV42" i="7" s="1"/>
  <c r="AW42" i="7" s="1"/>
  <c r="AU43" i="7"/>
  <c r="AV43" i="7" s="1"/>
  <c r="AW43" i="7" s="1"/>
  <c r="AU25" i="7"/>
  <c r="AV25" i="7" s="1"/>
  <c r="AW25" i="7" s="1"/>
  <c r="AU47" i="7"/>
  <c r="AV47" i="7" s="1"/>
  <c r="AW47" i="7" s="1"/>
  <c r="AU60" i="7"/>
  <c r="AV60" i="7" s="1"/>
  <c r="AW60" i="7" s="1"/>
  <c r="AU30" i="7"/>
  <c r="AV30" i="7" s="1"/>
  <c r="AW30" i="7" s="1"/>
  <c r="AU57" i="7"/>
  <c r="AV57" i="7" s="1"/>
  <c r="AW57" i="7" s="1"/>
  <c r="AU19" i="7"/>
  <c r="AV19" i="7" s="1"/>
  <c r="AW19" i="7" s="1"/>
  <c r="AU37" i="7"/>
  <c r="AV37" i="7" s="1"/>
  <c r="AW37" i="7" s="1"/>
  <c r="AU52" i="7"/>
  <c r="AV52" i="7" s="1"/>
  <c r="AW52" i="7" s="1"/>
  <c r="AU27" i="7"/>
  <c r="AV27" i="7" s="1"/>
  <c r="AW27" i="7" s="1"/>
  <c r="AU26" i="7"/>
  <c r="AV26" i="7" s="1"/>
  <c r="AW26" i="7" s="1"/>
  <c r="AU31" i="7"/>
  <c r="AV31" i="7" s="1"/>
  <c r="AW31" i="7" s="1"/>
  <c r="AU56" i="7"/>
  <c r="AV56" i="7" s="1"/>
  <c r="AW56" i="7" s="1"/>
  <c r="AU21" i="7"/>
  <c r="AV21" i="7" s="1"/>
  <c r="AW21" i="7" s="1"/>
  <c r="AJ11" i="7"/>
  <c r="AE11" i="7"/>
  <c r="AD11" i="7"/>
  <c r="AF11" i="7"/>
  <c r="AG11" i="7"/>
  <c r="BC12" i="6"/>
  <c r="Z608" i="12"/>
  <c r="W10" i="15" s="1"/>
  <c r="I10" i="8"/>
  <c r="I10" i="15"/>
  <c r="N10" i="8"/>
  <c r="N10" i="15"/>
  <c r="Q10" i="8"/>
  <c r="S10" i="15"/>
  <c r="L10" i="8"/>
  <c r="L10" i="15"/>
  <c r="AA9" i="6"/>
  <c r="Z9" i="6"/>
  <c r="Y9" i="6"/>
  <c r="X9" i="6"/>
  <c r="W9" i="6"/>
  <c r="U9" i="6"/>
  <c r="T9" i="6"/>
  <c r="R9" i="6"/>
  <c r="Q9" i="6"/>
  <c r="M10" i="3"/>
  <c r="L10" i="3"/>
  <c r="K10" i="3"/>
  <c r="AU11" i="7" l="1"/>
  <c r="AH11" i="7"/>
  <c r="AW13" i="7"/>
  <c r="AW11" i="7" s="1"/>
  <c r="AV11" i="7"/>
  <c r="U10" i="8"/>
  <c r="K18" i="3"/>
  <c r="F16" i="6" s="1"/>
  <c r="K22" i="3"/>
  <c r="F20" i="6" s="1"/>
  <c r="K31" i="3"/>
  <c r="F29" i="6" s="1"/>
  <c r="K35" i="3"/>
  <c r="F33" i="6" s="1"/>
  <c r="K40" i="3"/>
  <c r="F38" i="6" s="1"/>
  <c r="K44" i="3"/>
  <c r="F42" i="6" s="1"/>
  <c r="K49" i="3"/>
  <c r="F47" i="6" s="1"/>
  <c r="K53" i="3"/>
  <c r="F51" i="6" s="1"/>
  <c r="K58" i="3"/>
  <c r="F56" i="6" s="1"/>
  <c r="K62" i="3"/>
  <c r="F60" i="6" s="1"/>
  <c r="K23" i="3"/>
  <c r="F21" i="6" s="1"/>
  <c r="K41" i="3"/>
  <c r="F39" i="6" s="1"/>
  <c r="K45" i="3"/>
  <c r="F43" i="6" s="1"/>
  <c r="K63" i="3"/>
  <c r="F61" i="6" s="1"/>
  <c r="K27" i="3"/>
  <c r="F25" i="6" s="1"/>
  <c r="K32" i="3"/>
  <c r="F30" i="6" s="1"/>
  <c r="K36" i="3"/>
  <c r="F34" i="6" s="1"/>
  <c r="K50" i="3"/>
  <c r="F48" i="6" s="1"/>
  <c r="K54" i="3"/>
  <c r="F52" i="6" s="1"/>
  <c r="K19" i="3"/>
  <c r="F17" i="6" s="1"/>
  <c r="K33" i="3"/>
  <c r="F31" i="6" s="1"/>
  <c r="K37" i="3"/>
  <c r="F35" i="6" s="1"/>
  <c r="K42" i="3"/>
  <c r="F40" i="6" s="1"/>
  <c r="K46" i="3"/>
  <c r="F44" i="6" s="1"/>
  <c r="K55" i="3"/>
  <c r="F53" i="6" s="1"/>
  <c r="K59" i="3"/>
  <c r="F57" i="6" s="1"/>
  <c r="K64" i="3"/>
  <c r="F62" i="6" s="1"/>
  <c r="K26" i="3"/>
  <c r="F24" i="6" s="1"/>
  <c r="K30" i="3"/>
  <c r="F28" i="6" s="1"/>
  <c r="K48" i="3"/>
  <c r="F46" i="6" s="1"/>
  <c r="K52" i="3"/>
  <c r="F50" i="6" s="1"/>
  <c r="K24" i="3"/>
  <c r="F22" i="6" s="1"/>
  <c r="K28" i="3"/>
  <c r="F26" i="6" s="1"/>
  <c r="K47" i="3"/>
  <c r="F45" i="6" s="1"/>
  <c r="K65" i="3"/>
  <c r="F63" i="6" s="1"/>
  <c r="K20" i="3"/>
  <c r="F18" i="6" s="1"/>
  <c r="K25" i="3"/>
  <c r="F23" i="6" s="1"/>
  <c r="K29" i="3"/>
  <c r="F27" i="6" s="1"/>
  <c r="K34" i="3"/>
  <c r="F32" i="6" s="1"/>
  <c r="K38" i="3"/>
  <c r="F36" i="6" s="1"/>
  <c r="K51" i="3"/>
  <c r="F49" i="6" s="1"/>
  <c r="K56" i="3"/>
  <c r="F54" i="6" s="1"/>
  <c r="K60" i="3"/>
  <c r="F58" i="6" s="1"/>
  <c r="K17" i="3"/>
  <c r="F15" i="6" s="1"/>
  <c r="K21" i="3"/>
  <c r="F19" i="6" s="1"/>
  <c r="K39" i="3"/>
  <c r="F37" i="6" s="1"/>
  <c r="K43" i="3"/>
  <c r="F41" i="6" s="1"/>
  <c r="K57" i="3"/>
  <c r="F55" i="6" s="1"/>
  <c r="K61" i="3"/>
  <c r="F59" i="6" s="1"/>
  <c r="B31" i="9"/>
  <c r="B30" i="9"/>
  <c r="B29" i="9"/>
  <c r="B28" i="9"/>
  <c r="E27" i="9"/>
  <c r="B27" i="9"/>
  <c r="B26" i="9"/>
  <c r="B25" i="9"/>
  <c r="B24" i="9"/>
  <c r="B23" i="9"/>
  <c r="B22" i="9"/>
  <c r="E21" i="9"/>
  <c r="B21" i="9"/>
  <c r="B20" i="9"/>
  <c r="B19" i="9"/>
  <c r="B18" i="9"/>
  <c r="B17" i="9"/>
  <c r="B16" i="9"/>
  <c r="B15" i="9"/>
  <c r="B14" i="9"/>
  <c r="E13" i="9"/>
  <c r="B13" i="9"/>
  <c r="E11" i="9"/>
  <c r="BA12" i="6" l="1"/>
  <c r="AY12" i="6"/>
  <c r="AR12" i="6"/>
  <c r="AW12" i="6"/>
  <c r="AT12" i="6"/>
  <c r="AU12" i="6"/>
  <c r="AZ12" i="6"/>
  <c r="AS12" i="6"/>
  <c r="AX12" i="6"/>
  <c r="K41" i="6"/>
  <c r="Z42" i="15" s="1"/>
  <c r="H41" i="6"/>
  <c r="K24" i="6"/>
  <c r="Z25" i="15" s="1"/>
  <c r="H24" i="6"/>
  <c r="K55" i="6"/>
  <c r="Z56" i="15" s="1"/>
  <c r="H55" i="6"/>
  <c r="K36" i="6"/>
  <c r="Z37" i="15" s="1"/>
  <c r="H36" i="6"/>
  <c r="H22" i="6"/>
  <c r="K22" i="6"/>
  <c r="Z23" i="15" s="1"/>
  <c r="K44" i="6"/>
  <c r="Z45" i="15" s="1"/>
  <c r="H44" i="6"/>
  <c r="K30" i="6"/>
  <c r="Z31" i="15" s="1"/>
  <c r="H30" i="6"/>
  <c r="K51" i="6"/>
  <c r="Z52" i="15" s="1"/>
  <c r="H51" i="6"/>
  <c r="K50" i="6"/>
  <c r="Z51" i="15" s="1"/>
  <c r="H50" i="6"/>
  <c r="H47" i="6"/>
  <c r="K47" i="6"/>
  <c r="Z48" i="15" s="1"/>
  <c r="H37" i="6"/>
  <c r="K37" i="6"/>
  <c r="Z38" i="15" s="1"/>
  <c r="K27" i="6"/>
  <c r="Z28" i="15" s="1"/>
  <c r="H27" i="6"/>
  <c r="H46" i="6"/>
  <c r="K46" i="6"/>
  <c r="Z47" i="15" s="1"/>
  <c r="K35" i="6"/>
  <c r="Z36" i="15" s="1"/>
  <c r="H35" i="6"/>
  <c r="H61" i="6"/>
  <c r="K61" i="6"/>
  <c r="Z62" i="15" s="1"/>
  <c r="H42" i="6"/>
  <c r="K42" i="6"/>
  <c r="Z43" i="15" s="1"/>
  <c r="K32" i="6"/>
  <c r="Z33" i="15" s="1"/>
  <c r="H32" i="6"/>
  <c r="K40" i="6"/>
  <c r="Z41" i="15" s="1"/>
  <c r="H40" i="6"/>
  <c r="K25" i="6"/>
  <c r="Z26" i="15" s="1"/>
  <c r="H25" i="6"/>
  <c r="K19" i="6"/>
  <c r="Z20" i="15" s="1"/>
  <c r="H19" i="6"/>
  <c r="K23" i="6"/>
  <c r="Z24" i="15" s="1"/>
  <c r="H23" i="6"/>
  <c r="K28" i="6"/>
  <c r="Z29" i="15" s="1"/>
  <c r="H28" i="6"/>
  <c r="H31" i="6"/>
  <c r="K31" i="6"/>
  <c r="Z32" i="15" s="1"/>
  <c r="K43" i="6"/>
  <c r="Z44" i="15" s="1"/>
  <c r="H43" i="6"/>
  <c r="K38" i="6"/>
  <c r="Z39" i="15" s="1"/>
  <c r="H38" i="6"/>
  <c r="K33" i="6"/>
  <c r="Z34" i="15" s="1"/>
  <c r="H33" i="6"/>
  <c r="K58" i="6"/>
  <c r="Z59" i="15" s="1"/>
  <c r="H58" i="6"/>
  <c r="H63" i="6"/>
  <c r="K63" i="6"/>
  <c r="Z64" i="15" s="1"/>
  <c r="H62" i="6"/>
  <c r="K62" i="6"/>
  <c r="Z63" i="15" s="1"/>
  <c r="K52" i="6"/>
  <c r="Z53" i="15" s="1"/>
  <c r="H52" i="6"/>
  <c r="H21" i="6"/>
  <c r="K21" i="6"/>
  <c r="Z22" i="15" s="1"/>
  <c r="H29" i="6"/>
  <c r="K29" i="6"/>
  <c r="Z30" i="15" s="1"/>
  <c r="K15" i="6"/>
  <c r="Z16" i="15" s="1"/>
  <c r="H15" i="6"/>
  <c r="K39" i="6"/>
  <c r="Z40" i="15" s="1"/>
  <c r="H39" i="6"/>
  <c r="H54" i="6"/>
  <c r="K54" i="6"/>
  <c r="Z55" i="15" s="1"/>
  <c r="H45" i="6"/>
  <c r="K45" i="6"/>
  <c r="Z46" i="15" s="1"/>
  <c r="K57" i="6"/>
  <c r="Z58" i="15" s="1"/>
  <c r="H57" i="6"/>
  <c r="K48" i="6"/>
  <c r="Z49" i="15" s="1"/>
  <c r="H48" i="6"/>
  <c r="H60" i="6"/>
  <c r="K60" i="6"/>
  <c r="Z61" i="15" s="1"/>
  <c r="K20" i="6"/>
  <c r="Z21" i="15" s="1"/>
  <c r="H20" i="6"/>
  <c r="K18" i="6"/>
  <c r="Z19" i="15" s="1"/>
  <c r="H18" i="6"/>
  <c r="K17" i="6"/>
  <c r="Z18" i="15" s="1"/>
  <c r="H17" i="6"/>
  <c r="K59" i="6"/>
  <c r="Z60" i="15" s="1"/>
  <c r="H59" i="6"/>
  <c r="K49" i="6"/>
  <c r="Z50" i="15" s="1"/>
  <c r="H49" i="6"/>
  <c r="K26" i="6"/>
  <c r="Z27" i="15" s="1"/>
  <c r="H26" i="6"/>
  <c r="H53" i="6"/>
  <c r="K53" i="6"/>
  <c r="Z54" i="15" s="1"/>
  <c r="H34" i="6"/>
  <c r="K34" i="6"/>
  <c r="Z35" i="15" s="1"/>
  <c r="K56" i="6"/>
  <c r="Z57" i="15" s="1"/>
  <c r="H56" i="6"/>
  <c r="H16" i="6"/>
  <c r="K16" i="6"/>
  <c r="Z17" i="15" s="1"/>
  <c r="L32" i="3"/>
  <c r="M32" i="3"/>
  <c r="M43" i="3"/>
  <c r="L43" i="3"/>
  <c r="M34" i="3"/>
  <c r="L34" i="3"/>
  <c r="L52" i="3"/>
  <c r="M52" i="3"/>
  <c r="L42" i="3"/>
  <c r="M42" i="3"/>
  <c r="M27" i="3"/>
  <c r="L27" i="3"/>
  <c r="M49" i="3"/>
  <c r="L49" i="3"/>
  <c r="M53" i="3"/>
  <c r="L53" i="3"/>
  <c r="L39" i="3"/>
  <c r="M39" i="3"/>
  <c r="M29" i="3"/>
  <c r="L29" i="3"/>
  <c r="L48" i="3"/>
  <c r="M48" i="3"/>
  <c r="M37" i="3"/>
  <c r="L37" i="3"/>
  <c r="L63" i="3"/>
  <c r="M63" i="3"/>
  <c r="L44" i="3"/>
  <c r="M44" i="3"/>
  <c r="L46" i="3"/>
  <c r="M46" i="3"/>
  <c r="L30" i="3"/>
  <c r="M30" i="3"/>
  <c r="L40" i="3"/>
  <c r="M40" i="3"/>
  <c r="M41" i="3"/>
  <c r="L41" i="3"/>
  <c r="M57" i="3"/>
  <c r="L57" i="3"/>
  <c r="M25" i="3"/>
  <c r="L25" i="3"/>
  <c r="L26" i="3"/>
  <c r="M26" i="3"/>
  <c r="L60" i="3"/>
  <c r="M60" i="3"/>
  <c r="M65" i="3"/>
  <c r="L65" i="3"/>
  <c r="L64" i="3"/>
  <c r="M64" i="3"/>
  <c r="L54" i="3"/>
  <c r="M54" i="3"/>
  <c r="L23" i="3"/>
  <c r="M23" i="3"/>
  <c r="L31" i="3"/>
  <c r="M31" i="3"/>
  <c r="L38" i="3"/>
  <c r="M38" i="3"/>
  <c r="M21" i="3"/>
  <c r="L21" i="3"/>
  <c r="M45" i="3"/>
  <c r="L45" i="3"/>
  <c r="M17" i="3"/>
  <c r="L17" i="3"/>
  <c r="M19" i="3"/>
  <c r="L19" i="3"/>
  <c r="L47" i="3"/>
  <c r="M47" i="3"/>
  <c r="M59" i="3"/>
  <c r="L59" i="3"/>
  <c r="L50" i="3"/>
  <c r="M50" i="3"/>
  <c r="L62" i="3"/>
  <c r="M62" i="3"/>
  <c r="L22" i="3"/>
  <c r="M22" i="3"/>
  <c r="L24" i="3"/>
  <c r="M24" i="3"/>
  <c r="M33" i="3"/>
  <c r="L33" i="3"/>
  <c r="L20" i="3"/>
  <c r="M20" i="3"/>
  <c r="M35" i="3"/>
  <c r="L35" i="3"/>
  <c r="L56" i="3"/>
  <c r="M56" i="3"/>
  <c r="M61" i="3"/>
  <c r="L61" i="3"/>
  <c r="M51" i="3"/>
  <c r="L51" i="3"/>
  <c r="L28" i="3"/>
  <c r="M28" i="3"/>
  <c r="L55" i="3"/>
  <c r="M55" i="3"/>
  <c r="L36" i="3"/>
  <c r="M36" i="3"/>
  <c r="L58" i="3"/>
  <c r="M58" i="3"/>
  <c r="L18" i="3"/>
  <c r="M18" i="3"/>
  <c r="F60" i="14" l="1"/>
  <c r="K60" i="14" s="1"/>
  <c r="F44" i="14"/>
  <c r="K44" i="14" s="1"/>
  <c r="F55" i="14"/>
  <c r="P55" i="14" s="1"/>
  <c r="F36" i="14"/>
  <c r="Y36" i="14" s="1"/>
  <c r="F30" i="14"/>
  <c r="Q30" i="14" s="1"/>
  <c r="F48" i="14"/>
  <c r="S48" i="14" s="1"/>
  <c r="F39" i="14"/>
  <c r="H39" i="14" s="1"/>
  <c r="F43" i="14"/>
  <c r="L43" i="14" s="1"/>
  <c r="F61" i="14"/>
  <c r="O61" i="14" s="1"/>
  <c r="F40" i="14"/>
  <c r="N40" i="14" s="1"/>
  <c r="F47" i="14"/>
  <c r="P47" i="14" s="1"/>
  <c r="F41" i="14"/>
  <c r="R41" i="14" s="1"/>
  <c r="F49" i="14"/>
  <c r="W49" i="14" s="1"/>
  <c r="F32" i="14"/>
  <c r="V32" i="14" s="1"/>
  <c r="F52" i="14"/>
  <c r="Y52" i="14" s="1"/>
  <c r="F59" i="14"/>
  <c r="I59" i="14" s="1"/>
  <c r="F35" i="14"/>
  <c r="H35" i="14" s="1"/>
  <c r="F51" i="14"/>
  <c r="K51" i="14" s="1"/>
  <c r="F45" i="14"/>
  <c r="I45" i="14" s="1"/>
  <c r="F54" i="14"/>
  <c r="Y54" i="14" s="1"/>
  <c r="F34" i="14"/>
  <c r="M34" i="14" s="1"/>
  <c r="F58" i="14"/>
  <c r="J58" i="14" s="1"/>
  <c r="F57" i="14"/>
  <c r="O57" i="14" s="1"/>
  <c r="F56" i="14"/>
  <c r="L56" i="14" s="1"/>
  <c r="F53" i="14"/>
  <c r="H53" i="14" s="1"/>
  <c r="F46" i="14"/>
  <c r="Z46" i="14" s="1"/>
  <c r="F37" i="14"/>
  <c r="Y37" i="14" s="1"/>
  <c r="F50" i="14"/>
  <c r="V50" i="14" s="1"/>
  <c r="F31" i="14"/>
  <c r="Z31" i="14" s="1"/>
  <c r="F38" i="14"/>
  <c r="I38" i="14" s="1"/>
  <c r="F33" i="14"/>
  <c r="N33" i="14" s="1"/>
  <c r="F42" i="14"/>
  <c r="O42" i="14" s="1"/>
  <c r="F20" i="14"/>
  <c r="Y20" i="14" s="1"/>
  <c r="F24" i="14"/>
  <c r="L24" i="14" s="1"/>
  <c r="W15" i="6"/>
  <c r="F21" i="14"/>
  <c r="N21" i="14" s="1"/>
  <c r="F27" i="14"/>
  <c r="H27" i="14" s="1"/>
  <c r="F18" i="14"/>
  <c r="L18" i="14" s="1"/>
  <c r="F17" i="14"/>
  <c r="J17" i="14" s="1"/>
  <c r="F25" i="14"/>
  <c r="N25" i="14" s="1"/>
  <c r="F16" i="14"/>
  <c r="N16" i="14" s="1"/>
  <c r="F19" i="14"/>
  <c r="S19" i="14" s="1"/>
  <c r="F14" i="14"/>
  <c r="H14" i="14" s="1"/>
  <c r="F29" i="14"/>
  <c r="I29" i="14" s="1"/>
  <c r="F23" i="14"/>
  <c r="P23" i="14" s="1"/>
  <c r="F28" i="14"/>
  <c r="O28" i="14" s="1"/>
  <c r="F15" i="14"/>
  <c r="Y15" i="14" s="1"/>
  <c r="F26" i="14"/>
  <c r="T26" i="14" s="1"/>
  <c r="F22" i="14"/>
  <c r="J22" i="14" s="1"/>
  <c r="F13" i="14"/>
  <c r="H13" i="14" s="1"/>
  <c r="AA45" i="6"/>
  <c r="U45" i="6"/>
  <c r="BR45" i="6" s="1"/>
  <c r="BS45" i="6" s="1"/>
  <c r="BT45" i="6" s="1"/>
  <c r="BU45" i="6" s="1"/>
  <c r="W45" i="6"/>
  <c r="X45" i="6"/>
  <c r="Y45" i="6"/>
  <c r="T45" i="6"/>
  <c r="Z45" i="6"/>
  <c r="O45" i="6"/>
  <c r="Q45" i="6"/>
  <c r="BN45" i="6" s="1"/>
  <c r="BO45" i="6" s="1"/>
  <c r="BP45" i="6" s="1"/>
  <c r="R45" i="6"/>
  <c r="P45" i="6"/>
  <c r="Y63" i="6"/>
  <c r="AA63" i="6"/>
  <c r="U63" i="6"/>
  <c r="BR63" i="6" s="1"/>
  <c r="BS63" i="6" s="1"/>
  <c r="BT63" i="6" s="1"/>
  <c r="BU63" i="6" s="1"/>
  <c r="T63" i="6"/>
  <c r="P63" i="6"/>
  <c r="W63" i="6"/>
  <c r="Q63" i="6"/>
  <c r="BN63" i="6" s="1"/>
  <c r="BO63" i="6" s="1"/>
  <c r="BP63" i="6" s="1"/>
  <c r="X63" i="6"/>
  <c r="R63" i="6"/>
  <c r="Z63" i="6"/>
  <c r="O63" i="6"/>
  <c r="X20" i="6"/>
  <c r="Q20" i="6"/>
  <c r="BN20" i="6" s="1"/>
  <c r="BO20" i="6" s="1"/>
  <c r="BP20" i="6" s="1"/>
  <c r="Z20" i="6"/>
  <c r="P20" i="6"/>
  <c r="R20" i="6"/>
  <c r="T20" i="6"/>
  <c r="W20" i="6"/>
  <c r="U20" i="6"/>
  <c r="BR20" i="6" s="1"/>
  <c r="BS20" i="6" s="1"/>
  <c r="BT20" i="6" s="1"/>
  <c r="BU20" i="6" s="1"/>
  <c r="Y20" i="6"/>
  <c r="AA20" i="6"/>
  <c r="O20" i="6"/>
  <c r="W43" i="6"/>
  <c r="Y43" i="6"/>
  <c r="U43" i="6"/>
  <c r="BR43" i="6" s="1"/>
  <c r="BS43" i="6" s="1"/>
  <c r="BT43" i="6" s="1"/>
  <c r="BU43" i="6" s="1"/>
  <c r="P43" i="6"/>
  <c r="Q43" i="6"/>
  <c r="BN43" i="6" s="1"/>
  <c r="BO43" i="6" s="1"/>
  <c r="BP43" i="6" s="1"/>
  <c r="R43" i="6"/>
  <c r="X43" i="6"/>
  <c r="Z43" i="6"/>
  <c r="AA43" i="6"/>
  <c r="O43" i="6"/>
  <c r="T43" i="6"/>
  <c r="O19" i="6"/>
  <c r="W19" i="6"/>
  <c r="Y19" i="6"/>
  <c r="U19" i="6"/>
  <c r="BR19" i="6" s="1"/>
  <c r="BS19" i="6" s="1"/>
  <c r="BT19" i="6" s="1"/>
  <c r="BU19" i="6" s="1"/>
  <c r="X19" i="6"/>
  <c r="Z19" i="6"/>
  <c r="T19" i="6"/>
  <c r="AA19" i="6"/>
  <c r="P19" i="6"/>
  <c r="R19" i="6"/>
  <c r="Q19" i="6"/>
  <c r="BN19" i="6" s="1"/>
  <c r="BO19" i="6" s="1"/>
  <c r="BP19" i="6" s="1"/>
  <c r="O27" i="6"/>
  <c r="W27" i="6"/>
  <c r="Y27" i="6"/>
  <c r="U27" i="6"/>
  <c r="BR27" i="6" s="1"/>
  <c r="BS27" i="6" s="1"/>
  <c r="BT27" i="6" s="1"/>
  <c r="BU27" i="6" s="1"/>
  <c r="Q27" i="6"/>
  <c r="BN27" i="6" s="1"/>
  <c r="BO27" i="6" s="1"/>
  <c r="BP27" i="6" s="1"/>
  <c r="X27" i="6"/>
  <c r="R27" i="6"/>
  <c r="Z27" i="6"/>
  <c r="AA27" i="6"/>
  <c r="T27" i="6"/>
  <c r="P27" i="6"/>
  <c r="W51" i="6"/>
  <c r="Y51" i="6"/>
  <c r="U51" i="6"/>
  <c r="BR51" i="6" s="1"/>
  <c r="BS51" i="6" s="1"/>
  <c r="BT51" i="6" s="1"/>
  <c r="BU51" i="6" s="1"/>
  <c r="P51" i="6"/>
  <c r="T51" i="6"/>
  <c r="Q51" i="6"/>
  <c r="BN51" i="6" s="1"/>
  <c r="BO51" i="6" s="1"/>
  <c r="BP51" i="6" s="1"/>
  <c r="R51" i="6"/>
  <c r="Z51" i="6"/>
  <c r="AA51" i="6"/>
  <c r="O51" i="6"/>
  <c r="X51" i="6"/>
  <c r="X36" i="6"/>
  <c r="Q36" i="6"/>
  <c r="BN36" i="6" s="1"/>
  <c r="BO36" i="6" s="1"/>
  <c r="BP36" i="6" s="1"/>
  <c r="Z36" i="6"/>
  <c r="P36" i="6"/>
  <c r="R36" i="6"/>
  <c r="W36" i="6"/>
  <c r="Y36" i="6"/>
  <c r="T36" i="6"/>
  <c r="U36" i="6"/>
  <c r="BR36" i="6" s="1"/>
  <c r="BS36" i="6" s="1"/>
  <c r="BT36" i="6" s="1"/>
  <c r="BU36" i="6" s="1"/>
  <c r="O36" i="6"/>
  <c r="AA36" i="6"/>
  <c r="Z34" i="6"/>
  <c r="U34" i="6"/>
  <c r="BR34" i="6" s="1"/>
  <c r="BS34" i="6" s="1"/>
  <c r="BT34" i="6" s="1"/>
  <c r="BU34" i="6" s="1"/>
  <c r="Q34" i="6"/>
  <c r="BN34" i="6" s="1"/>
  <c r="BO34" i="6" s="1"/>
  <c r="BP34" i="6" s="1"/>
  <c r="Y34" i="6"/>
  <c r="R34" i="6"/>
  <c r="AA34" i="6"/>
  <c r="O34" i="6"/>
  <c r="W34" i="6"/>
  <c r="P34" i="6"/>
  <c r="T34" i="6"/>
  <c r="X34" i="6"/>
  <c r="X60" i="6"/>
  <c r="Z60" i="6"/>
  <c r="W60" i="6"/>
  <c r="R60" i="6"/>
  <c r="Y60" i="6"/>
  <c r="AA60" i="6"/>
  <c r="U60" i="6"/>
  <c r="BR60" i="6" s="1"/>
  <c r="BS60" i="6" s="1"/>
  <c r="BT60" i="6" s="1"/>
  <c r="BU60" i="6" s="1"/>
  <c r="O60" i="6"/>
  <c r="P60" i="6"/>
  <c r="T60" i="6"/>
  <c r="Q60" i="6"/>
  <c r="BN60" i="6" s="1"/>
  <c r="BO60" i="6" s="1"/>
  <c r="BP60" i="6" s="1"/>
  <c r="X54" i="6"/>
  <c r="U54" i="6"/>
  <c r="BR54" i="6" s="1"/>
  <c r="BS54" i="6" s="1"/>
  <c r="BT54" i="6" s="1"/>
  <c r="BU54" i="6" s="1"/>
  <c r="Z54" i="6"/>
  <c r="O54" i="6"/>
  <c r="Q54" i="6"/>
  <c r="BN54" i="6" s="1"/>
  <c r="BO54" i="6" s="1"/>
  <c r="BP54" i="6" s="1"/>
  <c r="P54" i="6"/>
  <c r="W54" i="6"/>
  <c r="T54" i="6"/>
  <c r="Y54" i="6"/>
  <c r="R54" i="6"/>
  <c r="AA54" i="6"/>
  <c r="AA21" i="6"/>
  <c r="U21" i="6"/>
  <c r="BR21" i="6" s="1"/>
  <c r="BS21" i="6" s="1"/>
  <c r="BT21" i="6" s="1"/>
  <c r="BU21" i="6" s="1"/>
  <c r="W21" i="6"/>
  <c r="O21" i="6"/>
  <c r="Z21" i="6"/>
  <c r="Q21" i="6"/>
  <c r="BN21" i="6" s="1"/>
  <c r="BO21" i="6" s="1"/>
  <c r="BP21" i="6" s="1"/>
  <c r="X21" i="6"/>
  <c r="R21" i="6"/>
  <c r="P21" i="6"/>
  <c r="Y21" i="6"/>
  <c r="T21" i="6"/>
  <c r="Y31" i="6"/>
  <c r="O31" i="6"/>
  <c r="AA31" i="6"/>
  <c r="U31" i="6"/>
  <c r="BR31" i="6" s="1"/>
  <c r="BS31" i="6" s="1"/>
  <c r="BT31" i="6" s="1"/>
  <c r="BU31" i="6" s="1"/>
  <c r="T31" i="6"/>
  <c r="P31" i="6"/>
  <c r="Q31" i="6"/>
  <c r="BN31" i="6" s="1"/>
  <c r="BO31" i="6" s="1"/>
  <c r="BP31" i="6" s="1"/>
  <c r="R31" i="6"/>
  <c r="W31" i="6"/>
  <c r="X31" i="6"/>
  <c r="Z31" i="6"/>
  <c r="AA61" i="6"/>
  <c r="U61" i="6"/>
  <c r="BR61" i="6" s="1"/>
  <c r="BS61" i="6" s="1"/>
  <c r="BT61" i="6" s="1"/>
  <c r="BU61" i="6" s="1"/>
  <c r="W61" i="6"/>
  <c r="X61" i="6"/>
  <c r="O61" i="6"/>
  <c r="Z61" i="6"/>
  <c r="Q61" i="6"/>
  <c r="BN61" i="6" s="1"/>
  <c r="BO61" i="6" s="1"/>
  <c r="BP61" i="6" s="1"/>
  <c r="T61" i="6"/>
  <c r="R61" i="6"/>
  <c r="P61" i="6"/>
  <c r="BJ61" i="6" s="1"/>
  <c r="Y61" i="6"/>
  <c r="AA37" i="6"/>
  <c r="U37" i="6"/>
  <c r="BR37" i="6" s="1"/>
  <c r="BS37" i="6" s="1"/>
  <c r="BT37" i="6" s="1"/>
  <c r="BU37" i="6" s="1"/>
  <c r="W37" i="6"/>
  <c r="O37" i="6"/>
  <c r="X37" i="6"/>
  <c r="T37" i="6"/>
  <c r="Y37" i="6"/>
  <c r="Z37" i="6"/>
  <c r="Q37" i="6"/>
  <c r="BN37" i="6" s="1"/>
  <c r="BO37" i="6" s="1"/>
  <c r="BP37" i="6" s="1"/>
  <c r="R37" i="6"/>
  <c r="P37" i="6"/>
  <c r="W59" i="6"/>
  <c r="Y59" i="6"/>
  <c r="U59" i="6"/>
  <c r="BR59" i="6" s="1"/>
  <c r="BS59" i="6" s="1"/>
  <c r="BT59" i="6" s="1"/>
  <c r="BU59" i="6" s="1"/>
  <c r="P59" i="6"/>
  <c r="Q59" i="6"/>
  <c r="BN59" i="6" s="1"/>
  <c r="BO59" i="6" s="1"/>
  <c r="BP59" i="6" s="1"/>
  <c r="R59" i="6"/>
  <c r="T59" i="6"/>
  <c r="X59" i="6"/>
  <c r="Z59" i="6"/>
  <c r="AA59" i="6"/>
  <c r="O59" i="6"/>
  <c r="X30" i="6"/>
  <c r="U30" i="6"/>
  <c r="BR30" i="6" s="1"/>
  <c r="BS30" i="6" s="1"/>
  <c r="BT30" i="6" s="1"/>
  <c r="BU30" i="6" s="1"/>
  <c r="Z30" i="6"/>
  <c r="Q30" i="6"/>
  <c r="BN30" i="6" s="1"/>
  <c r="BO30" i="6" s="1"/>
  <c r="BP30" i="6" s="1"/>
  <c r="W30" i="6"/>
  <c r="Y30" i="6"/>
  <c r="AA30" i="6"/>
  <c r="P30" i="6"/>
  <c r="R30" i="6"/>
  <c r="T30" i="6"/>
  <c r="O30" i="6"/>
  <c r="AA53" i="6"/>
  <c r="U53" i="6"/>
  <c r="BR53" i="6" s="1"/>
  <c r="BS53" i="6" s="1"/>
  <c r="BT53" i="6" s="1"/>
  <c r="BU53" i="6" s="1"/>
  <c r="W53" i="6"/>
  <c r="X53" i="6"/>
  <c r="O53" i="6"/>
  <c r="Y53" i="6"/>
  <c r="Q53" i="6"/>
  <c r="BN53" i="6" s="1"/>
  <c r="BO53" i="6" s="1"/>
  <c r="BP53" i="6" s="1"/>
  <c r="R53" i="6"/>
  <c r="T53" i="6"/>
  <c r="P53" i="6"/>
  <c r="Z53" i="6"/>
  <c r="Y47" i="6"/>
  <c r="AA47" i="6"/>
  <c r="U47" i="6"/>
  <c r="BR47" i="6" s="1"/>
  <c r="BS47" i="6" s="1"/>
  <c r="BT47" i="6" s="1"/>
  <c r="BU47" i="6" s="1"/>
  <c r="X47" i="6"/>
  <c r="P47" i="6"/>
  <c r="Z47" i="6"/>
  <c r="Q47" i="6"/>
  <c r="BN47" i="6" s="1"/>
  <c r="BO47" i="6" s="1"/>
  <c r="BP47" i="6" s="1"/>
  <c r="R47" i="6"/>
  <c r="W47" i="6"/>
  <c r="O47" i="6"/>
  <c r="T47" i="6"/>
  <c r="AA29" i="6"/>
  <c r="U29" i="6"/>
  <c r="BR29" i="6" s="1"/>
  <c r="BS29" i="6" s="1"/>
  <c r="BT29" i="6" s="1"/>
  <c r="BU29" i="6" s="1"/>
  <c r="W29" i="6"/>
  <c r="O29" i="6"/>
  <c r="Y29" i="6"/>
  <c r="P29" i="6"/>
  <c r="Z29" i="6"/>
  <c r="Q29" i="6"/>
  <c r="BN29" i="6" s="1"/>
  <c r="BO29" i="6" s="1"/>
  <c r="BP29" i="6" s="1"/>
  <c r="R29" i="6"/>
  <c r="T29" i="6"/>
  <c r="X29" i="6"/>
  <c r="Z58" i="6"/>
  <c r="U58" i="6"/>
  <c r="BR58" i="6" s="1"/>
  <c r="BS58" i="6" s="1"/>
  <c r="BT58" i="6" s="1"/>
  <c r="BU58" i="6" s="1"/>
  <c r="W58" i="6"/>
  <c r="O58" i="6"/>
  <c r="X58" i="6"/>
  <c r="T58" i="6"/>
  <c r="P58" i="6"/>
  <c r="Y58" i="6"/>
  <c r="Q58" i="6"/>
  <c r="BN58" i="6" s="1"/>
  <c r="BO58" i="6" s="1"/>
  <c r="BP58" i="6" s="1"/>
  <c r="AA58" i="6"/>
  <c r="R58" i="6"/>
  <c r="W25" i="6"/>
  <c r="U25" i="6"/>
  <c r="BR25" i="6" s="1"/>
  <c r="BS25" i="6" s="1"/>
  <c r="BT25" i="6" s="1"/>
  <c r="BU25" i="6" s="1"/>
  <c r="Y25" i="6"/>
  <c r="AA25" i="6"/>
  <c r="O25" i="6"/>
  <c r="R25" i="6"/>
  <c r="T25" i="6"/>
  <c r="Z25" i="6"/>
  <c r="X25" i="6"/>
  <c r="P25" i="6"/>
  <c r="BJ25" i="6" s="1"/>
  <c r="Q25" i="6"/>
  <c r="BN25" i="6" s="1"/>
  <c r="BO25" i="6" s="1"/>
  <c r="BP25" i="6" s="1"/>
  <c r="Y55" i="6"/>
  <c r="AA55" i="6"/>
  <c r="U55" i="6"/>
  <c r="BR55" i="6" s="1"/>
  <c r="BS55" i="6" s="1"/>
  <c r="BT55" i="6" s="1"/>
  <c r="BU55" i="6" s="1"/>
  <c r="W55" i="6"/>
  <c r="P55" i="6"/>
  <c r="X55" i="6"/>
  <c r="Q55" i="6"/>
  <c r="BN55" i="6" s="1"/>
  <c r="BO55" i="6" s="1"/>
  <c r="BP55" i="6" s="1"/>
  <c r="Z55" i="6"/>
  <c r="R55" i="6"/>
  <c r="T55" i="6"/>
  <c r="O55" i="6"/>
  <c r="W17" i="6"/>
  <c r="U17" i="6"/>
  <c r="BR17" i="6" s="1"/>
  <c r="BS17" i="6" s="1"/>
  <c r="BT17" i="6" s="1"/>
  <c r="BU17" i="6" s="1"/>
  <c r="Y17" i="6"/>
  <c r="AA17" i="6"/>
  <c r="O17" i="6"/>
  <c r="X17" i="6"/>
  <c r="Z17" i="6"/>
  <c r="P17" i="6"/>
  <c r="R17" i="6"/>
  <c r="T17" i="6"/>
  <c r="Q17" i="6"/>
  <c r="BN17" i="6" s="1"/>
  <c r="BO17" i="6" s="1"/>
  <c r="BP17" i="6" s="1"/>
  <c r="X48" i="6"/>
  <c r="R48" i="6"/>
  <c r="W48" i="6"/>
  <c r="Y48" i="6"/>
  <c r="Z48" i="6"/>
  <c r="AA48" i="6"/>
  <c r="T48" i="6"/>
  <c r="O48" i="6"/>
  <c r="U48" i="6"/>
  <c r="BR48" i="6" s="1"/>
  <c r="BS48" i="6" s="1"/>
  <c r="BT48" i="6" s="1"/>
  <c r="BU48" i="6" s="1"/>
  <c r="P48" i="6"/>
  <c r="Q48" i="6"/>
  <c r="BN48" i="6" s="1"/>
  <c r="BO48" i="6" s="1"/>
  <c r="BP48" i="6" s="1"/>
  <c r="Y39" i="6"/>
  <c r="AA39" i="6"/>
  <c r="U39" i="6"/>
  <c r="BR39" i="6" s="1"/>
  <c r="BS39" i="6" s="1"/>
  <c r="BT39" i="6" s="1"/>
  <c r="BU39" i="6" s="1"/>
  <c r="Z39" i="6"/>
  <c r="P39" i="6"/>
  <c r="Q39" i="6"/>
  <c r="BN39" i="6" s="1"/>
  <c r="BO39" i="6" s="1"/>
  <c r="BP39" i="6" s="1"/>
  <c r="T39" i="6"/>
  <c r="R39" i="6"/>
  <c r="W39" i="6"/>
  <c r="X39" i="6"/>
  <c r="O39" i="6"/>
  <c r="X52" i="6"/>
  <c r="Z52" i="6"/>
  <c r="Y52" i="6"/>
  <c r="R52" i="6"/>
  <c r="AA52" i="6"/>
  <c r="T52" i="6"/>
  <c r="U52" i="6"/>
  <c r="BR52" i="6" s="1"/>
  <c r="BS52" i="6" s="1"/>
  <c r="BT52" i="6" s="1"/>
  <c r="BU52" i="6" s="1"/>
  <c r="O52" i="6"/>
  <c r="P52" i="6"/>
  <c r="Q52" i="6"/>
  <c r="BN52" i="6" s="1"/>
  <c r="BO52" i="6" s="1"/>
  <c r="BP52" i="6" s="1"/>
  <c r="W52" i="6"/>
  <c r="W33" i="6"/>
  <c r="U33" i="6"/>
  <c r="BR33" i="6" s="1"/>
  <c r="BS33" i="6" s="1"/>
  <c r="BT33" i="6" s="1"/>
  <c r="BU33" i="6" s="1"/>
  <c r="Y33" i="6"/>
  <c r="AA33" i="6"/>
  <c r="O33" i="6"/>
  <c r="P33" i="6"/>
  <c r="X33" i="6"/>
  <c r="T33" i="6"/>
  <c r="Q33" i="6"/>
  <c r="BN33" i="6" s="1"/>
  <c r="BO33" i="6" s="1"/>
  <c r="BP33" i="6" s="1"/>
  <c r="Z33" i="6"/>
  <c r="R33" i="6"/>
  <c r="X28" i="6"/>
  <c r="Q28" i="6"/>
  <c r="BN28" i="6" s="1"/>
  <c r="BO28" i="6" s="1"/>
  <c r="BP28" i="6" s="1"/>
  <c r="Z28" i="6"/>
  <c r="W28" i="6"/>
  <c r="O28" i="6"/>
  <c r="Y28" i="6"/>
  <c r="U28" i="6"/>
  <c r="BR28" i="6" s="1"/>
  <c r="BS28" i="6" s="1"/>
  <c r="BT28" i="6" s="1"/>
  <c r="BU28" i="6" s="1"/>
  <c r="R28" i="6"/>
  <c r="AA28" i="6"/>
  <c r="T28" i="6"/>
  <c r="P28" i="6"/>
  <c r="X40" i="6"/>
  <c r="R40" i="6"/>
  <c r="W40" i="6"/>
  <c r="Y40" i="6"/>
  <c r="AA40" i="6"/>
  <c r="Z40" i="6"/>
  <c r="T40" i="6"/>
  <c r="O40" i="6"/>
  <c r="P40" i="6"/>
  <c r="Q40" i="6"/>
  <c r="BN40" i="6" s="1"/>
  <c r="BO40" i="6" s="1"/>
  <c r="BP40" i="6" s="1"/>
  <c r="U40" i="6"/>
  <c r="BR40" i="6" s="1"/>
  <c r="BS40" i="6" s="1"/>
  <c r="BT40" i="6" s="1"/>
  <c r="BU40" i="6" s="1"/>
  <c r="O35" i="6"/>
  <c r="W35" i="6"/>
  <c r="Y35" i="6"/>
  <c r="U35" i="6"/>
  <c r="BR35" i="6" s="1"/>
  <c r="BS35" i="6" s="1"/>
  <c r="BT35" i="6" s="1"/>
  <c r="BU35" i="6" s="1"/>
  <c r="X35" i="6"/>
  <c r="Z35" i="6"/>
  <c r="P35" i="6"/>
  <c r="AA35" i="6"/>
  <c r="T35" i="6"/>
  <c r="R35" i="6"/>
  <c r="Q35" i="6"/>
  <c r="BN35" i="6" s="1"/>
  <c r="BO35" i="6" s="1"/>
  <c r="BP35" i="6" s="1"/>
  <c r="X44" i="6"/>
  <c r="Z44" i="6"/>
  <c r="AA44" i="6"/>
  <c r="T44" i="6"/>
  <c r="R44" i="6"/>
  <c r="U44" i="6"/>
  <c r="BR44" i="6" s="1"/>
  <c r="BS44" i="6" s="1"/>
  <c r="BT44" i="6" s="1"/>
  <c r="BU44" i="6" s="1"/>
  <c r="O44" i="6"/>
  <c r="W44" i="6"/>
  <c r="P44" i="6"/>
  <c r="Y44" i="6"/>
  <c r="Q44" i="6"/>
  <c r="BN44" i="6" s="1"/>
  <c r="BO44" i="6" s="1"/>
  <c r="BP44" i="6" s="1"/>
  <c r="Q24" i="6"/>
  <c r="BN24" i="6" s="1"/>
  <c r="BO24" i="6" s="1"/>
  <c r="BP24" i="6" s="1"/>
  <c r="X24" i="6"/>
  <c r="Y24" i="6"/>
  <c r="U24" i="6"/>
  <c r="BR24" i="6" s="1"/>
  <c r="BS24" i="6" s="1"/>
  <c r="BT24" i="6" s="1"/>
  <c r="BU24" i="6" s="1"/>
  <c r="Z24" i="6"/>
  <c r="O24" i="6"/>
  <c r="AA24" i="6"/>
  <c r="P24" i="6"/>
  <c r="R24" i="6"/>
  <c r="W24" i="6"/>
  <c r="T24" i="6"/>
  <c r="Z42" i="6"/>
  <c r="U42" i="6"/>
  <c r="BR42" i="6" s="1"/>
  <c r="BS42" i="6" s="1"/>
  <c r="BT42" i="6" s="1"/>
  <c r="BU42" i="6" s="1"/>
  <c r="X42" i="6"/>
  <c r="Y42" i="6"/>
  <c r="O42" i="6"/>
  <c r="AA42" i="6"/>
  <c r="P42" i="6"/>
  <c r="Q42" i="6"/>
  <c r="BN42" i="6" s="1"/>
  <c r="BO42" i="6" s="1"/>
  <c r="BP42" i="6" s="1"/>
  <c r="T42" i="6"/>
  <c r="W42" i="6"/>
  <c r="R42" i="6"/>
  <c r="W49" i="6"/>
  <c r="U49" i="6"/>
  <c r="BR49" i="6" s="1"/>
  <c r="BS49" i="6" s="1"/>
  <c r="BT49" i="6" s="1"/>
  <c r="BU49" i="6" s="1"/>
  <c r="Y49" i="6"/>
  <c r="AA49" i="6"/>
  <c r="O49" i="6"/>
  <c r="Q49" i="6"/>
  <c r="BN49" i="6" s="1"/>
  <c r="BO49" i="6" s="1"/>
  <c r="BP49" i="6" s="1"/>
  <c r="R49" i="6"/>
  <c r="X49" i="6"/>
  <c r="Z49" i="6"/>
  <c r="P49" i="6"/>
  <c r="BJ49" i="6" s="1"/>
  <c r="T49" i="6"/>
  <c r="Q16" i="6"/>
  <c r="BN16" i="6" s="1"/>
  <c r="BO16" i="6" s="1"/>
  <c r="BP16" i="6" s="1"/>
  <c r="X16" i="6"/>
  <c r="Z16" i="6"/>
  <c r="P16" i="6"/>
  <c r="AA16" i="6"/>
  <c r="R16" i="6"/>
  <c r="T16" i="6"/>
  <c r="W16" i="6"/>
  <c r="U16" i="6"/>
  <c r="BR16" i="6" s="1"/>
  <c r="BS16" i="6" s="1"/>
  <c r="BT16" i="6" s="1"/>
  <c r="BU16" i="6" s="1"/>
  <c r="O16" i="6"/>
  <c r="Y16" i="6"/>
  <c r="X62" i="6"/>
  <c r="U62" i="6"/>
  <c r="BR62" i="6" s="1"/>
  <c r="BS62" i="6" s="1"/>
  <c r="BT62" i="6" s="1"/>
  <c r="BU62" i="6" s="1"/>
  <c r="Z62" i="6"/>
  <c r="AA62" i="6"/>
  <c r="Q62" i="6"/>
  <c r="BN62" i="6" s="1"/>
  <c r="BO62" i="6" s="1"/>
  <c r="BP62" i="6" s="1"/>
  <c r="O62" i="6"/>
  <c r="P62" i="6"/>
  <c r="W62" i="6"/>
  <c r="R62" i="6"/>
  <c r="Y62" i="6"/>
  <c r="T62" i="6"/>
  <c r="X46" i="6"/>
  <c r="U46" i="6"/>
  <c r="BR46" i="6" s="1"/>
  <c r="BS46" i="6" s="1"/>
  <c r="BT46" i="6" s="1"/>
  <c r="BU46" i="6" s="1"/>
  <c r="Z46" i="6"/>
  <c r="O46" i="6"/>
  <c r="P46" i="6"/>
  <c r="T46" i="6"/>
  <c r="Q46" i="6"/>
  <c r="BN46" i="6" s="1"/>
  <c r="BO46" i="6" s="1"/>
  <c r="BP46" i="6" s="1"/>
  <c r="Y46" i="6"/>
  <c r="AA46" i="6"/>
  <c r="W46" i="6"/>
  <c r="R46" i="6"/>
  <c r="X22" i="6"/>
  <c r="U22" i="6"/>
  <c r="BR22" i="6" s="1"/>
  <c r="BS22" i="6" s="1"/>
  <c r="BT22" i="6" s="1"/>
  <c r="BU22" i="6" s="1"/>
  <c r="Z22" i="6"/>
  <c r="Q22" i="6"/>
  <c r="BN22" i="6" s="1"/>
  <c r="BO22" i="6" s="1"/>
  <c r="BP22" i="6" s="1"/>
  <c r="O22" i="6"/>
  <c r="W22" i="6"/>
  <c r="P22" i="6"/>
  <c r="Y22" i="6"/>
  <c r="R22" i="6"/>
  <c r="AA22" i="6"/>
  <c r="T22" i="6"/>
  <c r="X56" i="6"/>
  <c r="U56" i="6"/>
  <c r="BR56" i="6" s="1"/>
  <c r="BS56" i="6" s="1"/>
  <c r="BT56" i="6" s="1"/>
  <c r="BU56" i="6" s="1"/>
  <c r="R56" i="6"/>
  <c r="W56" i="6"/>
  <c r="Y56" i="6"/>
  <c r="Z56" i="6"/>
  <c r="O56" i="6"/>
  <c r="AA56" i="6"/>
  <c r="P56" i="6"/>
  <c r="Q56" i="6"/>
  <c r="BN56" i="6" s="1"/>
  <c r="BO56" i="6" s="1"/>
  <c r="BP56" i="6" s="1"/>
  <c r="T56" i="6"/>
  <c r="Z26" i="6"/>
  <c r="U26" i="6"/>
  <c r="BR26" i="6" s="1"/>
  <c r="BS26" i="6" s="1"/>
  <c r="BT26" i="6" s="1"/>
  <c r="BU26" i="6" s="1"/>
  <c r="Q26" i="6"/>
  <c r="BN26" i="6" s="1"/>
  <c r="BO26" i="6" s="1"/>
  <c r="BP26" i="6" s="1"/>
  <c r="AA26" i="6"/>
  <c r="T26" i="6"/>
  <c r="O26" i="6"/>
  <c r="P26" i="6"/>
  <c r="W26" i="6"/>
  <c r="X26" i="6"/>
  <c r="Y26" i="6"/>
  <c r="R26" i="6"/>
  <c r="Z18" i="6"/>
  <c r="U18" i="6"/>
  <c r="BR18" i="6" s="1"/>
  <c r="BS18" i="6" s="1"/>
  <c r="BT18" i="6" s="1"/>
  <c r="BU18" i="6" s="1"/>
  <c r="O18" i="6"/>
  <c r="Q18" i="6"/>
  <c r="BN18" i="6" s="1"/>
  <c r="BO18" i="6" s="1"/>
  <c r="BP18" i="6" s="1"/>
  <c r="T18" i="6"/>
  <c r="R18" i="6"/>
  <c r="W18" i="6"/>
  <c r="X18" i="6"/>
  <c r="Y18" i="6"/>
  <c r="AA18" i="6"/>
  <c r="P18" i="6"/>
  <c r="W57" i="6"/>
  <c r="U57" i="6"/>
  <c r="BR57" i="6" s="1"/>
  <c r="BS57" i="6" s="1"/>
  <c r="BT57" i="6" s="1"/>
  <c r="BU57" i="6" s="1"/>
  <c r="Y57" i="6"/>
  <c r="AA57" i="6"/>
  <c r="Z57" i="6"/>
  <c r="O57" i="6"/>
  <c r="T57" i="6"/>
  <c r="Q57" i="6"/>
  <c r="BN57" i="6" s="1"/>
  <c r="BO57" i="6" s="1"/>
  <c r="BP57" i="6" s="1"/>
  <c r="R57" i="6"/>
  <c r="P57" i="6"/>
  <c r="BJ57" i="6" s="1"/>
  <c r="X57" i="6"/>
  <c r="Y15" i="6"/>
  <c r="O15" i="6"/>
  <c r="AA15" i="6"/>
  <c r="Q15" i="6"/>
  <c r="BN15" i="6" s="1"/>
  <c r="BO15" i="6" s="1"/>
  <c r="BP15" i="6" s="1"/>
  <c r="U15" i="6"/>
  <c r="BR15" i="6" s="1"/>
  <c r="BS15" i="6" s="1"/>
  <c r="BT15" i="6" s="1"/>
  <c r="BU15" i="6" s="1"/>
  <c r="X15" i="6"/>
  <c r="Z15" i="6"/>
  <c r="R15" i="6"/>
  <c r="T15" i="6"/>
  <c r="P15" i="6"/>
  <c r="X38" i="6"/>
  <c r="U38" i="6"/>
  <c r="BR38" i="6" s="1"/>
  <c r="BS38" i="6" s="1"/>
  <c r="BT38" i="6" s="1"/>
  <c r="BU38" i="6" s="1"/>
  <c r="Z38" i="6"/>
  <c r="T38" i="6"/>
  <c r="O38" i="6"/>
  <c r="Y38" i="6"/>
  <c r="P38" i="6"/>
  <c r="W38" i="6"/>
  <c r="Q38" i="6"/>
  <c r="BN38" i="6" s="1"/>
  <c r="BO38" i="6" s="1"/>
  <c r="BP38" i="6" s="1"/>
  <c r="AA38" i="6"/>
  <c r="R38" i="6"/>
  <c r="Y23" i="6"/>
  <c r="O23" i="6"/>
  <c r="AA23" i="6"/>
  <c r="U23" i="6"/>
  <c r="BR23" i="6" s="1"/>
  <c r="BS23" i="6" s="1"/>
  <c r="BT23" i="6" s="1"/>
  <c r="BU23" i="6" s="1"/>
  <c r="W23" i="6"/>
  <c r="X23" i="6"/>
  <c r="P23" i="6"/>
  <c r="Z23" i="6"/>
  <c r="T23" i="6"/>
  <c r="Q23" i="6"/>
  <c r="BN23" i="6" s="1"/>
  <c r="BO23" i="6" s="1"/>
  <c r="BP23" i="6" s="1"/>
  <c r="R23" i="6"/>
  <c r="Q32" i="6"/>
  <c r="BN32" i="6" s="1"/>
  <c r="BO32" i="6" s="1"/>
  <c r="BP32" i="6" s="1"/>
  <c r="X32" i="6"/>
  <c r="W32" i="6"/>
  <c r="Y32" i="6"/>
  <c r="T32" i="6"/>
  <c r="Z32" i="6"/>
  <c r="U32" i="6"/>
  <c r="BR32" i="6" s="1"/>
  <c r="BS32" i="6" s="1"/>
  <c r="BT32" i="6" s="1"/>
  <c r="BU32" i="6" s="1"/>
  <c r="AA32" i="6"/>
  <c r="O32" i="6"/>
  <c r="P32" i="6"/>
  <c r="R32" i="6"/>
  <c r="Z50" i="6"/>
  <c r="U50" i="6"/>
  <c r="BR50" i="6" s="1"/>
  <c r="BS50" i="6" s="1"/>
  <c r="BT50" i="6" s="1"/>
  <c r="BU50" i="6" s="1"/>
  <c r="W50" i="6"/>
  <c r="T50" i="6"/>
  <c r="X50" i="6"/>
  <c r="O50" i="6"/>
  <c r="Y50" i="6"/>
  <c r="P50" i="6"/>
  <c r="AA50" i="6"/>
  <c r="Q50" i="6"/>
  <c r="BN50" i="6" s="1"/>
  <c r="BO50" i="6" s="1"/>
  <c r="BP50" i="6" s="1"/>
  <c r="R50" i="6"/>
  <c r="W41" i="6"/>
  <c r="U41" i="6"/>
  <c r="BR41" i="6" s="1"/>
  <c r="BS41" i="6" s="1"/>
  <c r="BT41" i="6" s="1"/>
  <c r="BU41" i="6" s="1"/>
  <c r="Y41" i="6"/>
  <c r="AA41" i="6"/>
  <c r="O41" i="6"/>
  <c r="X41" i="6"/>
  <c r="T41" i="6"/>
  <c r="Q41" i="6"/>
  <c r="BN41" i="6" s="1"/>
  <c r="BO41" i="6" s="1"/>
  <c r="BP41" i="6" s="1"/>
  <c r="Z41" i="6"/>
  <c r="R41" i="6"/>
  <c r="P41" i="6"/>
  <c r="L45" i="6"/>
  <c r="AE45" i="6" s="1"/>
  <c r="F46" i="8" s="1"/>
  <c r="X46" i="8" s="1"/>
  <c r="M45" i="6"/>
  <c r="L63" i="6"/>
  <c r="AE63" i="6" s="1"/>
  <c r="F64" i="8" s="1"/>
  <c r="X64" i="8" s="1"/>
  <c r="M63" i="6"/>
  <c r="L49" i="6"/>
  <c r="AE49" i="6" s="1"/>
  <c r="F50" i="8" s="1"/>
  <c r="X50" i="8" s="1"/>
  <c r="M49" i="6"/>
  <c r="L43" i="6"/>
  <c r="AE43" i="6" s="1"/>
  <c r="F44" i="8" s="1"/>
  <c r="X44" i="8" s="1"/>
  <c r="M43" i="6"/>
  <c r="L19" i="6"/>
  <c r="AE19" i="6" s="1"/>
  <c r="F20" i="8" s="1"/>
  <c r="X20" i="8" s="1"/>
  <c r="M19" i="6"/>
  <c r="L27" i="6"/>
  <c r="AE27" i="6" s="1"/>
  <c r="F28" i="8" s="1"/>
  <c r="X28" i="8" s="1"/>
  <c r="M27" i="6"/>
  <c r="L51" i="6"/>
  <c r="AE51" i="6" s="1"/>
  <c r="F52" i="8" s="1"/>
  <c r="X52" i="8" s="1"/>
  <c r="M51" i="6"/>
  <c r="M36" i="6"/>
  <c r="L36" i="6"/>
  <c r="AE36" i="6" s="1"/>
  <c r="F37" i="8" s="1"/>
  <c r="X37" i="8" s="1"/>
  <c r="L34" i="6"/>
  <c r="AE34" i="6" s="1"/>
  <c r="F35" i="8" s="1"/>
  <c r="X35" i="8" s="1"/>
  <c r="M34" i="6"/>
  <c r="M60" i="6"/>
  <c r="L60" i="6"/>
  <c r="AE60" i="6" s="1"/>
  <c r="F61" i="8" s="1"/>
  <c r="X61" i="8" s="1"/>
  <c r="L54" i="6"/>
  <c r="AE54" i="6" s="1"/>
  <c r="F55" i="8" s="1"/>
  <c r="X55" i="8" s="1"/>
  <c r="M54" i="6"/>
  <c r="L21" i="6"/>
  <c r="AE21" i="6" s="1"/>
  <c r="F22" i="8" s="1"/>
  <c r="X22" i="8" s="1"/>
  <c r="M21" i="6"/>
  <c r="L31" i="6"/>
  <c r="AE31" i="6" s="1"/>
  <c r="F32" i="8" s="1"/>
  <c r="X32" i="8" s="1"/>
  <c r="M31" i="6"/>
  <c r="L61" i="6"/>
  <c r="AE61" i="6" s="1"/>
  <c r="F62" i="8" s="1"/>
  <c r="X62" i="8" s="1"/>
  <c r="M61" i="6"/>
  <c r="L37" i="6"/>
  <c r="AE37" i="6" s="1"/>
  <c r="F38" i="8" s="1"/>
  <c r="X38" i="8" s="1"/>
  <c r="M37" i="6"/>
  <c r="M20" i="6"/>
  <c r="L20" i="6"/>
  <c r="AE20" i="6" s="1"/>
  <c r="F21" i="8" s="1"/>
  <c r="X21" i="8" s="1"/>
  <c r="L59" i="6"/>
  <c r="AE59" i="6" s="1"/>
  <c r="F60" i="8" s="1"/>
  <c r="X60" i="8" s="1"/>
  <c r="M59" i="6"/>
  <c r="L58" i="6"/>
  <c r="AE58" i="6" s="1"/>
  <c r="F59" i="8" s="1"/>
  <c r="X59" i="8" s="1"/>
  <c r="M58" i="6"/>
  <c r="L25" i="6"/>
  <c r="AE25" i="6" s="1"/>
  <c r="F26" i="8" s="1"/>
  <c r="X26" i="8" s="1"/>
  <c r="M25" i="6"/>
  <c r="L30" i="6"/>
  <c r="AE30" i="6" s="1"/>
  <c r="F31" i="8" s="1"/>
  <c r="X31" i="8" s="1"/>
  <c r="M30" i="6"/>
  <c r="L55" i="6"/>
  <c r="AE55" i="6" s="1"/>
  <c r="F56" i="8" s="1"/>
  <c r="X56" i="8" s="1"/>
  <c r="M55" i="6"/>
  <c r="M56" i="6"/>
  <c r="L56" i="6"/>
  <c r="AE56" i="6" s="1"/>
  <c r="F57" i="8" s="1"/>
  <c r="X57" i="8" s="1"/>
  <c r="L53" i="6"/>
  <c r="AE53" i="6" s="1"/>
  <c r="F54" i="8" s="1"/>
  <c r="X54" i="8" s="1"/>
  <c r="M53" i="6"/>
  <c r="L47" i="6"/>
  <c r="AE47" i="6" s="1"/>
  <c r="F48" i="8" s="1"/>
  <c r="X48" i="8" s="1"/>
  <c r="M47" i="6"/>
  <c r="L29" i="6"/>
  <c r="AE29" i="6" s="1"/>
  <c r="F30" i="8" s="1"/>
  <c r="X30" i="8" s="1"/>
  <c r="M29" i="6"/>
  <c r="L17" i="6"/>
  <c r="AE17" i="6" s="1"/>
  <c r="F18" i="8" s="1"/>
  <c r="X18" i="8" s="1"/>
  <c r="M17" i="6"/>
  <c r="M48" i="6"/>
  <c r="L48" i="6"/>
  <c r="AE48" i="6" s="1"/>
  <c r="F49" i="8" s="1"/>
  <c r="X49" i="8" s="1"/>
  <c r="L39" i="6"/>
  <c r="AE39" i="6" s="1"/>
  <c r="F40" i="8" s="1"/>
  <c r="X40" i="8" s="1"/>
  <c r="M39" i="6"/>
  <c r="M52" i="6"/>
  <c r="L52" i="6"/>
  <c r="AE52" i="6" s="1"/>
  <c r="F53" i="8" s="1"/>
  <c r="X53" i="8" s="1"/>
  <c r="L33" i="6"/>
  <c r="AE33" i="6" s="1"/>
  <c r="F34" i="8" s="1"/>
  <c r="X34" i="8" s="1"/>
  <c r="M33" i="6"/>
  <c r="M28" i="6"/>
  <c r="L28" i="6"/>
  <c r="AE28" i="6" s="1"/>
  <c r="F29" i="8" s="1"/>
  <c r="X29" i="8" s="1"/>
  <c r="M40" i="6"/>
  <c r="L40" i="6"/>
  <c r="AE40" i="6" s="1"/>
  <c r="F41" i="8" s="1"/>
  <c r="X41" i="8" s="1"/>
  <c r="L35" i="6"/>
  <c r="AE35" i="6" s="1"/>
  <c r="F36" i="8" s="1"/>
  <c r="X36" i="8" s="1"/>
  <c r="M35" i="6"/>
  <c r="M44" i="6"/>
  <c r="L44" i="6"/>
  <c r="AE44" i="6" s="1"/>
  <c r="F45" i="8" s="1"/>
  <c r="X45" i="8" s="1"/>
  <c r="M24" i="6"/>
  <c r="L24" i="6"/>
  <c r="AE24" i="6" s="1"/>
  <c r="F25" i="8" s="1"/>
  <c r="X25" i="8" s="1"/>
  <c r="L42" i="6"/>
  <c r="AE42" i="6" s="1"/>
  <c r="F43" i="8" s="1"/>
  <c r="X43" i="8" s="1"/>
  <c r="M42" i="6"/>
  <c r="L16" i="6"/>
  <c r="AE16" i="6" s="1"/>
  <c r="F17" i="8" s="1"/>
  <c r="X17" i="8" s="1"/>
  <c r="M16" i="6"/>
  <c r="M62" i="6"/>
  <c r="L62" i="6"/>
  <c r="AE62" i="6" s="1"/>
  <c r="F63" i="8" s="1"/>
  <c r="X63" i="8" s="1"/>
  <c r="L46" i="6"/>
  <c r="AE46" i="6" s="1"/>
  <c r="F47" i="8" s="1"/>
  <c r="X47" i="8" s="1"/>
  <c r="M46" i="6"/>
  <c r="L22" i="6"/>
  <c r="AE22" i="6" s="1"/>
  <c r="F23" i="8" s="1"/>
  <c r="X23" i="8" s="1"/>
  <c r="M22" i="6"/>
  <c r="L26" i="6"/>
  <c r="AE26" i="6" s="1"/>
  <c r="F27" i="8" s="1"/>
  <c r="X27" i="8" s="1"/>
  <c r="M26" i="6"/>
  <c r="L18" i="6"/>
  <c r="AE18" i="6" s="1"/>
  <c r="F19" i="8" s="1"/>
  <c r="X19" i="8" s="1"/>
  <c r="M18" i="6"/>
  <c r="L57" i="6"/>
  <c r="AE57" i="6" s="1"/>
  <c r="F58" i="8" s="1"/>
  <c r="X58" i="8" s="1"/>
  <c r="M57" i="6"/>
  <c r="L15" i="6"/>
  <c r="AE15" i="6" s="1"/>
  <c r="F16" i="8" s="1"/>
  <c r="X16" i="8" s="1"/>
  <c r="M15" i="6"/>
  <c r="L38" i="6"/>
  <c r="AE38" i="6" s="1"/>
  <c r="F39" i="8" s="1"/>
  <c r="X39" i="8" s="1"/>
  <c r="M38" i="6"/>
  <c r="L23" i="6"/>
  <c r="AE23" i="6" s="1"/>
  <c r="F24" i="8" s="1"/>
  <c r="X24" i="8" s="1"/>
  <c r="M23" i="6"/>
  <c r="M32" i="6"/>
  <c r="L32" i="6"/>
  <c r="AE32" i="6" s="1"/>
  <c r="F33" i="8" s="1"/>
  <c r="X33" i="8" s="1"/>
  <c r="L50" i="6"/>
  <c r="AE50" i="6" s="1"/>
  <c r="F51" i="8" s="1"/>
  <c r="X51" i="8" s="1"/>
  <c r="M50" i="6"/>
  <c r="L41" i="6"/>
  <c r="AE41" i="6" s="1"/>
  <c r="F42" i="8" s="1"/>
  <c r="X42" i="8" s="1"/>
  <c r="M41" i="6"/>
  <c r="AA63" i="8" l="1"/>
  <c r="Y63" i="8"/>
  <c r="Y24" i="8"/>
  <c r="AA24" i="8"/>
  <c r="AA34" i="8"/>
  <c r="Y34" i="8"/>
  <c r="AA59" i="8"/>
  <c r="Y59" i="8"/>
  <c r="AA62" i="8"/>
  <c r="Y62" i="8"/>
  <c r="AA28" i="8"/>
  <c r="Y28" i="8"/>
  <c r="Y64" i="8"/>
  <c r="AA64" i="8"/>
  <c r="AA45" i="8"/>
  <c r="Y45" i="8"/>
  <c r="AA19" i="8"/>
  <c r="Y19" i="8"/>
  <c r="AA18" i="8"/>
  <c r="Y18" i="8"/>
  <c r="AA53" i="8"/>
  <c r="Y53" i="8"/>
  <c r="AA42" i="8"/>
  <c r="Y42" i="8"/>
  <c r="AA27" i="8"/>
  <c r="Y27" i="8"/>
  <c r="AA36" i="8"/>
  <c r="Y36" i="8"/>
  <c r="Y56" i="8"/>
  <c r="AA56" i="8"/>
  <c r="AA60" i="8"/>
  <c r="Y60" i="8"/>
  <c r="Y32" i="8"/>
  <c r="AA32" i="8"/>
  <c r="AA35" i="8"/>
  <c r="Y35" i="8"/>
  <c r="AA20" i="8"/>
  <c r="Y20" i="8"/>
  <c r="AA46" i="8"/>
  <c r="Y46" i="8"/>
  <c r="AA39" i="8"/>
  <c r="Y39" i="8"/>
  <c r="Y17" i="8"/>
  <c r="AA17" i="8"/>
  <c r="AA30" i="8"/>
  <c r="Y30" i="8"/>
  <c r="Y41" i="8"/>
  <c r="AA41" i="8"/>
  <c r="AA21" i="8"/>
  <c r="Y21" i="8"/>
  <c r="AA37" i="8"/>
  <c r="Y37" i="8"/>
  <c r="AA23" i="8"/>
  <c r="Y23" i="8"/>
  <c r="Y40" i="8"/>
  <c r="AA40" i="8"/>
  <c r="AA31" i="8"/>
  <c r="Y31" i="8"/>
  <c r="AA22" i="8"/>
  <c r="Y22" i="8"/>
  <c r="AA44" i="8"/>
  <c r="Y44" i="8"/>
  <c r="AA61" i="8"/>
  <c r="Y61" i="8"/>
  <c r="AA51" i="8"/>
  <c r="Y51" i="8"/>
  <c r="AA43" i="8"/>
  <c r="Y43" i="8"/>
  <c r="Y48" i="8"/>
  <c r="AA48" i="8"/>
  <c r="Y33" i="8"/>
  <c r="AA33" i="8"/>
  <c r="Y25" i="8"/>
  <c r="AA25" i="8"/>
  <c r="AA29" i="8"/>
  <c r="Y29" i="8"/>
  <c r="Y49" i="8"/>
  <c r="AA49" i="8"/>
  <c r="Y57" i="8"/>
  <c r="AA57" i="8"/>
  <c r="Y16" i="8"/>
  <c r="AA16" i="8"/>
  <c r="AA58" i="8"/>
  <c r="Y58" i="8"/>
  <c r="AA47" i="8"/>
  <c r="Y47" i="8"/>
  <c r="AA54" i="8"/>
  <c r="Y54" i="8"/>
  <c r="AA26" i="8"/>
  <c r="Y26" i="8"/>
  <c r="AA38" i="8"/>
  <c r="Y38" i="8"/>
  <c r="AA55" i="8"/>
  <c r="Y55" i="8"/>
  <c r="AA52" i="8"/>
  <c r="Y52" i="8"/>
  <c r="AA50" i="8"/>
  <c r="Y50" i="8"/>
  <c r="BJ53" i="6"/>
  <c r="BK53" i="6" s="1"/>
  <c r="BL53" i="6" s="1"/>
  <c r="BJ23" i="6"/>
  <c r="BK23" i="6" s="1"/>
  <c r="BL23" i="6" s="1"/>
  <c r="BJ16" i="6"/>
  <c r="BK16" i="6" s="1"/>
  <c r="BL16" i="6" s="1"/>
  <c r="BF25" i="6"/>
  <c r="BG25" i="6" s="1"/>
  <c r="BH25" i="6" s="1"/>
  <c r="BJ60" i="6"/>
  <c r="BK60" i="6" s="1"/>
  <c r="BL60" i="6" s="1"/>
  <c r="BF61" i="6"/>
  <c r="BG61" i="6" s="1"/>
  <c r="BH61" i="6" s="1"/>
  <c r="BF51" i="6"/>
  <c r="BG51" i="6" s="1"/>
  <c r="BH51" i="6" s="1"/>
  <c r="BJ17" i="6"/>
  <c r="BK17" i="6" s="1"/>
  <c r="BL17" i="6" s="1"/>
  <c r="BF62" i="6"/>
  <c r="BG62" i="6" s="1"/>
  <c r="BH62" i="6" s="1"/>
  <c r="BF17" i="6"/>
  <c r="BG17" i="6" s="1"/>
  <c r="BH17" i="6" s="1"/>
  <c r="BF23" i="6"/>
  <c r="BG23" i="6" s="1"/>
  <c r="BH23" i="6" s="1"/>
  <c r="BF48" i="6"/>
  <c r="BG48" i="6" s="1"/>
  <c r="BH48" i="6" s="1"/>
  <c r="BJ56" i="6"/>
  <c r="BK56" i="6" s="1"/>
  <c r="BL56" i="6" s="1"/>
  <c r="BF63" i="6"/>
  <c r="BG63" i="6" s="1"/>
  <c r="BH63" i="6" s="1"/>
  <c r="BF55" i="6"/>
  <c r="BG55" i="6" s="1"/>
  <c r="BH55" i="6" s="1"/>
  <c r="BJ37" i="6"/>
  <c r="BK37" i="6" s="1"/>
  <c r="BL37" i="6" s="1"/>
  <c r="BF21" i="6"/>
  <c r="BG21" i="6" s="1"/>
  <c r="BH21" i="6" s="1"/>
  <c r="BJ19" i="6"/>
  <c r="BK19" i="6" s="1"/>
  <c r="BL19" i="6" s="1"/>
  <c r="BJ43" i="6"/>
  <c r="BK43" i="6" s="1"/>
  <c r="BL43" i="6" s="1"/>
  <c r="BF56" i="6"/>
  <c r="BG56" i="6" s="1"/>
  <c r="BH56" i="6" s="1"/>
  <c r="BJ46" i="6"/>
  <c r="BK46" i="6" s="1"/>
  <c r="BL46" i="6" s="1"/>
  <c r="BF44" i="6"/>
  <c r="BG44" i="6" s="1"/>
  <c r="BH44" i="6" s="1"/>
  <c r="BJ54" i="6"/>
  <c r="BK54" i="6" s="1"/>
  <c r="BL54" i="6" s="1"/>
  <c r="BJ41" i="6"/>
  <c r="BK41" i="6" s="1"/>
  <c r="BL41" i="6" s="1"/>
  <c r="BJ48" i="6"/>
  <c r="BK48" i="6" s="1"/>
  <c r="BL48" i="6" s="1"/>
  <c r="BF47" i="6"/>
  <c r="BG47" i="6" s="1"/>
  <c r="BH47" i="6" s="1"/>
  <c r="BF27" i="6"/>
  <c r="BG27" i="6" s="1"/>
  <c r="BH27" i="6" s="1"/>
  <c r="BF31" i="6"/>
  <c r="BG31" i="6" s="1"/>
  <c r="BH31" i="6" s="1"/>
  <c r="BJ31" i="6"/>
  <c r="BK31" i="6" s="1"/>
  <c r="BL31" i="6" s="1"/>
  <c r="BF54" i="6"/>
  <c r="BG54" i="6" s="1"/>
  <c r="BH54" i="6" s="1"/>
  <c r="BJ20" i="6"/>
  <c r="BK20" i="6" s="1"/>
  <c r="BL20" i="6" s="1"/>
  <c r="BJ40" i="6"/>
  <c r="BK40" i="6" s="1"/>
  <c r="BL40" i="6" s="1"/>
  <c r="BJ39" i="6"/>
  <c r="BK39" i="6" s="1"/>
  <c r="BL39" i="6" s="1"/>
  <c r="BF58" i="6"/>
  <c r="BG58" i="6" s="1"/>
  <c r="BH58" i="6" s="1"/>
  <c r="BJ30" i="6"/>
  <c r="BK30" i="6" s="1"/>
  <c r="BL30" i="6" s="1"/>
  <c r="BJ63" i="6"/>
  <c r="BK63" i="6" s="1"/>
  <c r="BL63" i="6" s="1"/>
  <c r="BF45" i="6"/>
  <c r="BG45" i="6" s="1"/>
  <c r="BH45" i="6" s="1"/>
  <c r="BF32" i="6"/>
  <c r="BG32" i="6" s="1"/>
  <c r="BH32" i="6" s="1"/>
  <c r="BF29" i="6"/>
  <c r="BG29" i="6" s="1"/>
  <c r="BH29" i="6" s="1"/>
  <c r="BF19" i="6"/>
  <c r="BG19" i="6" s="1"/>
  <c r="BH19" i="6" s="1"/>
  <c r="BF41" i="6"/>
  <c r="BG41" i="6" s="1"/>
  <c r="BH41" i="6" s="1"/>
  <c r="BJ50" i="6"/>
  <c r="BJ21" i="6"/>
  <c r="BJ27" i="6"/>
  <c r="BK25" i="6"/>
  <c r="BL25" i="6" s="1"/>
  <c r="BK61" i="6"/>
  <c r="BL61" i="6" s="1"/>
  <c r="BF38" i="6"/>
  <c r="BG38" i="6" s="1"/>
  <c r="BH38" i="6" s="1"/>
  <c r="BK57" i="6"/>
  <c r="BL57" i="6" s="1"/>
  <c r="BK49" i="6"/>
  <c r="BL49" i="6" s="1"/>
  <c r="BJ28" i="6"/>
  <c r="BJ33" i="6"/>
  <c r="BF24" i="6"/>
  <c r="BG24" i="6" s="1"/>
  <c r="BH24" i="6" s="1"/>
  <c r="BJ44" i="6"/>
  <c r="BF33" i="6"/>
  <c r="BG33" i="6" s="1"/>
  <c r="BH33" i="6" s="1"/>
  <c r="BJ32" i="6"/>
  <c r="BJ15" i="6"/>
  <c r="BF15" i="6"/>
  <c r="BG15" i="6" s="1"/>
  <c r="BH15" i="6" s="1"/>
  <c r="BF46" i="6"/>
  <c r="BG46" i="6" s="1"/>
  <c r="BH46" i="6" s="1"/>
  <c r="BJ62" i="6"/>
  <c r="BF16" i="6"/>
  <c r="BG16" i="6" s="1"/>
  <c r="BH16" i="6" s="1"/>
  <c r="BF49" i="6"/>
  <c r="BG49" i="6" s="1"/>
  <c r="BH49" i="6" s="1"/>
  <c r="BF35" i="6"/>
  <c r="BG35" i="6" s="1"/>
  <c r="BH35" i="6" s="1"/>
  <c r="BJ58" i="6"/>
  <c r="BJ47" i="6"/>
  <c r="BF30" i="6"/>
  <c r="BG30" i="6" s="1"/>
  <c r="BH30" i="6" s="1"/>
  <c r="BF60" i="6"/>
  <c r="BG60" i="6" s="1"/>
  <c r="BH60" i="6" s="1"/>
  <c r="BF43" i="6"/>
  <c r="BG43" i="6" s="1"/>
  <c r="BH43" i="6" s="1"/>
  <c r="BJ45" i="6"/>
  <c r="BF50" i="6"/>
  <c r="BG50" i="6" s="1"/>
  <c r="BH50" i="6" s="1"/>
  <c r="BJ38" i="6"/>
  <c r="BJ42" i="6"/>
  <c r="BJ22" i="6"/>
  <c r="BJ35" i="6"/>
  <c r="BF28" i="6"/>
  <c r="BG28" i="6" s="1"/>
  <c r="BH28" i="6" s="1"/>
  <c r="BJ59" i="6"/>
  <c r="BJ34" i="6"/>
  <c r="BJ36" i="6"/>
  <c r="BF20" i="6"/>
  <c r="BG20" i="6" s="1"/>
  <c r="BH20" i="6" s="1"/>
  <c r="BF57" i="6"/>
  <c r="BG57" i="6" s="1"/>
  <c r="BH57" i="6" s="1"/>
  <c r="BF42" i="6"/>
  <c r="BG42" i="6" s="1"/>
  <c r="BH42" i="6" s="1"/>
  <c r="BJ24" i="6"/>
  <c r="BF53" i="6"/>
  <c r="BG53" i="6" s="1"/>
  <c r="BH53" i="6" s="1"/>
  <c r="BF59" i="6"/>
  <c r="BG59" i="6" s="1"/>
  <c r="BH59" i="6" s="1"/>
  <c r="BJ26" i="6"/>
  <c r="BF22" i="6"/>
  <c r="BG22" i="6" s="1"/>
  <c r="BH22" i="6" s="1"/>
  <c r="BF40" i="6"/>
  <c r="BG40" i="6" s="1"/>
  <c r="BH40" i="6" s="1"/>
  <c r="BJ52" i="6"/>
  <c r="BJ55" i="6"/>
  <c r="BJ29" i="6"/>
  <c r="BF34" i="6"/>
  <c r="BG34" i="6" s="1"/>
  <c r="BH34" i="6" s="1"/>
  <c r="BF36" i="6"/>
  <c r="BG36" i="6" s="1"/>
  <c r="BH36" i="6" s="1"/>
  <c r="BJ18" i="6"/>
  <c r="BF18" i="6"/>
  <c r="BG18" i="6" s="1"/>
  <c r="BH18" i="6" s="1"/>
  <c r="BF26" i="6"/>
  <c r="BG26" i="6" s="1"/>
  <c r="BH26" i="6" s="1"/>
  <c r="BF52" i="6"/>
  <c r="BG52" i="6" s="1"/>
  <c r="BH52" i="6" s="1"/>
  <c r="BF39" i="6"/>
  <c r="BG39" i="6" s="1"/>
  <c r="BH39" i="6" s="1"/>
  <c r="BF37" i="6"/>
  <c r="BG37" i="6" s="1"/>
  <c r="BH37" i="6" s="1"/>
  <c r="BJ51" i="6"/>
  <c r="Z34" i="14"/>
  <c r="J60" i="14"/>
  <c r="Z49" i="14"/>
  <c r="S52" i="14"/>
  <c r="N55" i="14"/>
  <c r="L39" i="14"/>
  <c r="J20" i="14"/>
  <c r="M39" i="14"/>
  <c r="Z32" i="14"/>
  <c r="Y60" i="14"/>
  <c r="M57" i="14"/>
  <c r="T55" i="14"/>
  <c r="W57" i="14"/>
  <c r="Q55" i="14"/>
  <c r="M31" i="14"/>
  <c r="N24" i="14"/>
  <c r="Z51" i="14"/>
  <c r="H38" i="14"/>
  <c r="M55" i="14"/>
  <c r="I14" i="14"/>
  <c r="J45" i="14"/>
  <c r="Z30" i="14"/>
  <c r="Y47" i="14"/>
  <c r="M61" i="14"/>
  <c r="R55" i="14"/>
  <c r="H20" i="14"/>
  <c r="J61" i="14"/>
  <c r="J46" i="14"/>
  <c r="V28" i="14"/>
  <c r="R48" i="14"/>
  <c r="L44" i="14"/>
  <c r="T58" i="14"/>
  <c r="H48" i="14"/>
  <c r="Z24" i="14"/>
  <c r="H44" i="14"/>
  <c r="O38" i="14"/>
  <c r="T40" i="14"/>
  <c r="Q58" i="14"/>
  <c r="K48" i="14"/>
  <c r="J24" i="14"/>
  <c r="W38" i="14"/>
  <c r="O40" i="14"/>
  <c r="M32" i="14"/>
  <c r="S51" i="14"/>
  <c r="K46" i="14"/>
  <c r="S18" i="14"/>
  <c r="I13" i="14"/>
  <c r="W15" i="14"/>
  <c r="Z28" i="14"/>
  <c r="Q19" i="14"/>
  <c r="L13" i="14"/>
  <c r="I19" i="14"/>
  <c r="Q18" i="14"/>
  <c r="L48" i="14"/>
  <c r="Y48" i="14"/>
  <c r="T13" i="14"/>
  <c r="H24" i="14"/>
  <c r="J34" i="14"/>
  <c r="P44" i="14"/>
  <c r="T44" i="14"/>
  <c r="T60" i="14"/>
  <c r="P61" i="14"/>
  <c r="R38" i="14"/>
  <c r="N31" i="14"/>
  <c r="M46" i="14"/>
  <c r="W28" i="14"/>
  <c r="I40" i="14"/>
  <c r="M51" i="14"/>
  <c r="N53" i="14"/>
  <c r="V18" i="14"/>
  <c r="P19" i="14"/>
  <c r="W58" i="14"/>
  <c r="T32" i="14"/>
  <c r="M48" i="14"/>
  <c r="Y13" i="14"/>
  <c r="N44" i="14"/>
  <c r="Y44" i="14"/>
  <c r="H60" i="14"/>
  <c r="T22" i="14"/>
  <c r="T38" i="14"/>
  <c r="P31" i="14"/>
  <c r="Q46" i="14"/>
  <c r="I28" i="14"/>
  <c r="Q40" i="14"/>
  <c r="J51" i="14"/>
  <c r="O53" i="14"/>
  <c r="M18" i="14"/>
  <c r="H19" i="14"/>
  <c r="N58" i="14"/>
  <c r="H32" i="14"/>
  <c r="R24" i="14"/>
  <c r="V48" i="14"/>
  <c r="W48" i="14"/>
  <c r="V13" i="14"/>
  <c r="P24" i="14"/>
  <c r="V27" i="14"/>
  <c r="I44" i="14"/>
  <c r="O44" i="14"/>
  <c r="N22" i="14"/>
  <c r="V38" i="14"/>
  <c r="O31" i="14"/>
  <c r="I46" i="14"/>
  <c r="Y28" i="14"/>
  <c r="P40" i="14"/>
  <c r="Y51" i="14"/>
  <c r="Y23" i="14"/>
  <c r="T18" i="14"/>
  <c r="T19" i="14"/>
  <c r="V58" i="14"/>
  <c r="R32" i="14"/>
  <c r="O48" i="14"/>
  <c r="I48" i="14"/>
  <c r="N48" i="14"/>
  <c r="W13" i="14"/>
  <c r="K16" i="14"/>
  <c r="M24" i="14"/>
  <c r="O27" i="14"/>
  <c r="W44" i="14"/>
  <c r="R44" i="14"/>
  <c r="K22" i="14"/>
  <c r="M38" i="14"/>
  <c r="N46" i="14"/>
  <c r="R28" i="14"/>
  <c r="S40" i="14"/>
  <c r="V51" i="14"/>
  <c r="Z18" i="14"/>
  <c r="R19" i="14"/>
  <c r="R58" i="14"/>
  <c r="O32" i="14"/>
  <c r="T48" i="14"/>
  <c r="K30" i="14"/>
  <c r="N13" i="14"/>
  <c r="O16" i="14"/>
  <c r="O24" i="14"/>
  <c r="Z27" i="14"/>
  <c r="Q44" i="14"/>
  <c r="J44" i="14"/>
  <c r="Z22" i="14"/>
  <c r="Q38" i="14"/>
  <c r="W46" i="14"/>
  <c r="M28" i="14"/>
  <c r="Q49" i="14"/>
  <c r="Y40" i="14"/>
  <c r="O51" i="14"/>
  <c r="H18" i="14"/>
  <c r="V19" i="14"/>
  <c r="Y58" i="14"/>
  <c r="P32" i="14"/>
  <c r="N32" i="14"/>
  <c r="Q48" i="14"/>
  <c r="S13" i="14"/>
  <c r="Q24" i="14"/>
  <c r="W34" i="14"/>
  <c r="Z20" i="14"/>
  <c r="V44" i="14"/>
  <c r="R60" i="14"/>
  <c r="I61" i="14"/>
  <c r="J38" i="14"/>
  <c r="S31" i="14"/>
  <c r="R46" i="14"/>
  <c r="H28" i="14"/>
  <c r="R49" i="14"/>
  <c r="W40" i="14"/>
  <c r="P51" i="14"/>
  <c r="W18" i="14"/>
  <c r="O19" i="14"/>
  <c r="P58" i="14"/>
  <c r="I32" i="14"/>
  <c r="P13" i="14"/>
  <c r="S24" i="14"/>
  <c r="L38" i="14"/>
  <c r="O46" i="14"/>
  <c r="Q28" i="14"/>
  <c r="R40" i="14"/>
  <c r="L40" i="14"/>
  <c r="N51" i="14"/>
  <c r="H51" i="14"/>
  <c r="R18" i="14"/>
  <c r="N19" i="14"/>
  <c r="L19" i="14"/>
  <c r="O58" i="14"/>
  <c r="M58" i="14"/>
  <c r="S32" i="14"/>
  <c r="J48" i="14"/>
  <c r="P48" i="14"/>
  <c r="O30" i="14"/>
  <c r="O13" i="14"/>
  <c r="J13" i="14"/>
  <c r="T16" i="14"/>
  <c r="I24" i="14"/>
  <c r="K24" i="14"/>
  <c r="L34" i="14"/>
  <c r="W20" i="14"/>
  <c r="M44" i="14"/>
  <c r="S44" i="14"/>
  <c r="Q60" i="14"/>
  <c r="T61" i="14"/>
  <c r="Q33" i="14"/>
  <c r="Y38" i="14"/>
  <c r="Z38" i="14"/>
  <c r="P37" i="14"/>
  <c r="L46" i="14"/>
  <c r="P46" i="14"/>
  <c r="P28" i="14"/>
  <c r="S28" i="14"/>
  <c r="M40" i="14"/>
  <c r="Z40" i="14"/>
  <c r="Y45" i="14"/>
  <c r="W51" i="14"/>
  <c r="T51" i="14"/>
  <c r="J18" i="14"/>
  <c r="O18" i="14"/>
  <c r="N35" i="14"/>
  <c r="Y19" i="14"/>
  <c r="K19" i="14"/>
  <c r="L58" i="14"/>
  <c r="S58" i="14"/>
  <c r="Q32" i="14"/>
  <c r="K32" i="14"/>
  <c r="P18" i="14"/>
  <c r="Z48" i="14"/>
  <c r="V30" i="14"/>
  <c r="M13" i="14"/>
  <c r="Q13" i="14"/>
  <c r="V16" i="14"/>
  <c r="T24" i="14"/>
  <c r="Y24" i="14"/>
  <c r="W47" i="14"/>
  <c r="S20" i="14"/>
  <c r="Z44" i="14"/>
  <c r="Z60" i="14"/>
  <c r="K61" i="14"/>
  <c r="R33" i="14"/>
  <c r="K38" i="14"/>
  <c r="P38" i="14"/>
  <c r="S46" i="14"/>
  <c r="Y46" i="14"/>
  <c r="H46" i="14"/>
  <c r="N28" i="14"/>
  <c r="K28" i="14"/>
  <c r="H40" i="14"/>
  <c r="J40" i="14"/>
  <c r="O45" i="14"/>
  <c r="I51" i="14"/>
  <c r="L51" i="14"/>
  <c r="Y18" i="14"/>
  <c r="N18" i="14"/>
  <c r="K35" i="14"/>
  <c r="W19" i="14"/>
  <c r="T52" i="14"/>
  <c r="H58" i="14"/>
  <c r="K58" i="14"/>
  <c r="L32" i="14"/>
  <c r="Y32" i="14"/>
  <c r="Z13" i="14"/>
  <c r="K13" i="14"/>
  <c r="V24" i="14"/>
  <c r="W24" i="14"/>
  <c r="N38" i="14"/>
  <c r="S38" i="14"/>
  <c r="T46" i="14"/>
  <c r="V46" i="14"/>
  <c r="T28" i="14"/>
  <c r="L28" i="14"/>
  <c r="J28" i="14"/>
  <c r="V40" i="14"/>
  <c r="K40" i="14"/>
  <c r="R51" i="14"/>
  <c r="Q51" i="14"/>
  <c r="K18" i="14"/>
  <c r="I18" i="14"/>
  <c r="M19" i="14"/>
  <c r="Z19" i="14"/>
  <c r="Z58" i="14"/>
  <c r="I58" i="14"/>
  <c r="J32" i="14"/>
  <c r="W32" i="14"/>
  <c r="R13" i="14"/>
  <c r="L15" i="14"/>
  <c r="I23" i="14"/>
  <c r="S17" i="14"/>
  <c r="Z39" i="14"/>
  <c r="N30" i="14"/>
  <c r="O55" i="14"/>
  <c r="V55" i="14"/>
  <c r="I16" i="14"/>
  <c r="H34" i="14"/>
  <c r="J47" i="14"/>
  <c r="W27" i="14"/>
  <c r="V20" i="14"/>
  <c r="R20" i="14"/>
  <c r="N60" i="14"/>
  <c r="I60" i="14"/>
  <c r="I57" i="14"/>
  <c r="L61" i="14"/>
  <c r="R61" i="14"/>
  <c r="R22" i="14"/>
  <c r="P22" i="14"/>
  <c r="R31" i="14"/>
  <c r="H31" i="14"/>
  <c r="N15" i="14"/>
  <c r="P49" i="14"/>
  <c r="S45" i="14"/>
  <c r="J53" i="14"/>
  <c r="H17" i="14"/>
  <c r="N52" i="14"/>
  <c r="W39" i="14"/>
  <c r="R30" i="14"/>
  <c r="I30" i="14"/>
  <c r="L55" i="14"/>
  <c r="L16" i="14"/>
  <c r="Y16" i="14"/>
  <c r="K34" i="14"/>
  <c r="L47" i="14"/>
  <c r="N27" i="14"/>
  <c r="L20" i="14"/>
  <c r="O60" i="14"/>
  <c r="P60" i="14"/>
  <c r="Z57" i="14"/>
  <c r="V61" i="14"/>
  <c r="Z61" i="14"/>
  <c r="Y22" i="14"/>
  <c r="K33" i="14"/>
  <c r="Q31" i="14"/>
  <c r="M37" i="14"/>
  <c r="Z15" i="14"/>
  <c r="K49" i="14"/>
  <c r="R45" i="14"/>
  <c r="N23" i="14"/>
  <c r="J52" i="14"/>
  <c r="S39" i="14"/>
  <c r="J30" i="14"/>
  <c r="H30" i="14"/>
  <c r="I55" i="14"/>
  <c r="Q16" i="14"/>
  <c r="Q34" i="14"/>
  <c r="Y27" i="14"/>
  <c r="T27" i="14"/>
  <c r="I20" i="14"/>
  <c r="M60" i="14"/>
  <c r="L60" i="14"/>
  <c r="N14" i="14"/>
  <c r="T57" i="14"/>
  <c r="W61" i="14"/>
  <c r="H61" i="14"/>
  <c r="V22" i="14"/>
  <c r="V33" i="14"/>
  <c r="W31" i="14"/>
  <c r="O37" i="14"/>
  <c r="S49" i="14"/>
  <c r="N49" i="14"/>
  <c r="J23" i="14"/>
  <c r="M35" i="14"/>
  <c r="Q39" i="14"/>
  <c r="L30" i="14"/>
  <c r="K55" i="14"/>
  <c r="H55" i="14"/>
  <c r="P16" i="14"/>
  <c r="R34" i="14"/>
  <c r="I34" i="14"/>
  <c r="Q27" i="14"/>
  <c r="L27" i="14"/>
  <c r="T20" i="14"/>
  <c r="W60" i="14"/>
  <c r="S60" i="14"/>
  <c r="R14" i="14"/>
  <c r="L57" i="14"/>
  <c r="N61" i="14"/>
  <c r="Y61" i="14"/>
  <c r="M22" i="14"/>
  <c r="M33" i="14"/>
  <c r="J31" i="14"/>
  <c r="J37" i="14"/>
  <c r="O49" i="14"/>
  <c r="V49" i="14"/>
  <c r="M53" i="14"/>
  <c r="L23" i="14"/>
  <c r="Y35" i="14"/>
  <c r="T39" i="14"/>
  <c r="T30" i="14"/>
  <c r="J55" i="14"/>
  <c r="W55" i="14"/>
  <c r="M16" i="14"/>
  <c r="S34" i="14"/>
  <c r="T34" i="14"/>
  <c r="J27" i="14"/>
  <c r="K27" i="14"/>
  <c r="O20" i="14"/>
  <c r="V60" i="14"/>
  <c r="Q14" i="14"/>
  <c r="Q61" i="14"/>
  <c r="S61" i="14"/>
  <c r="I22" i="14"/>
  <c r="T31" i="14"/>
  <c r="H49" i="14"/>
  <c r="L53" i="14"/>
  <c r="H23" i="14"/>
  <c r="Z35" i="14"/>
  <c r="S53" i="14"/>
  <c r="Q23" i="14"/>
  <c r="V35" i="14"/>
  <c r="R53" i="14"/>
  <c r="W23" i="14"/>
  <c r="R35" i="14"/>
  <c r="V53" i="14"/>
  <c r="Z53" i="14"/>
  <c r="R23" i="14"/>
  <c r="W35" i="14"/>
  <c r="T35" i="14"/>
  <c r="Q53" i="14"/>
  <c r="Y53" i="14"/>
  <c r="T23" i="14"/>
  <c r="O35" i="14"/>
  <c r="L35" i="14"/>
  <c r="N47" i="14"/>
  <c r="H47" i="14"/>
  <c r="V14" i="14"/>
  <c r="H57" i="14"/>
  <c r="N57" i="14"/>
  <c r="Z33" i="14"/>
  <c r="J33" i="14"/>
  <c r="V37" i="14"/>
  <c r="Q37" i="14"/>
  <c r="M15" i="14"/>
  <c r="N45" i="14"/>
  <c r="R52" i="14"/>
  <c r="K39" i="14"/>
  <c r="Y39" i="14"/>
  <c r="Y55" i="14"/>
  <c r="Z55" i="14"/>
  <c r="K47" i="14"/>
  <c r="O14" i="14"/>
  <c r="Z14" i="14"/>
  <c r="R57" i="14"/>
  <c r="S57" i="14"/>
  <c r="I33" i="14"/>
  <c r="Z37" i="14"/>
  <c r="Q15" i="14"/>
  <c r="P15" i="14"/>
  <c r="K45" i="14"/>
  <c r="Q17" i="14"/>
  <c r="W52" i="14"/>
  <c r="J39" i="14"/>
  <c r="O39" i="14"/>
  <c r="S55" i="14"/>
  <c r="V47" i="14"/>
  <c r="K14" i="14"/>
  <c r="V57" i="14"/>
  <c r="J57" i="14"/>
  <c r="K57" i="14"/>
  <c r="H33" i="14"/>
  <c r="K37" i="14"/>
  <c r="K15" i="14"/>
  <c r="O15" i="14"/>
  <c r="M45" i="14"/>
  <c r="R17" i="14"/>
  <c r="I52" i="14"/>
  <c r="S47" i="14"/>
  <c r="L14" i="14"/>
  <c r="Q57" i="14"/>
  <c r="Y57" i="14"/>
  <c r="S33" i="14"/>
  <c r="W37" i="14"/>
  <c r="I15" i="14"/>
  <c r="V45" i="14"/>
  <c r="V17" i="14"/>
  <c r="Z52" i="14"/>
  <c r="T47" i="14"/>
  <c r="W14" i="14"/>
  <c r="P57" i="14"/>
  <c r="O33" i="14"/>
  <c r="R37" i="14"/>
  <c r="S15" i="14"/>
  <c r="P45" i="14"/>
  <c r="O52" i="14"/>
  <c r="M17" i="14"/>
  <c r="P52" i="14"/>
  <c r="M52" i="14"/>
  <c r="O17" i="14"/>
  <c r="J56" i="14"/>
  <c r="H56" i="14"/>
  <c r="V54" i="14"/>
  <c r="T17" i="14"/>
  <c r="W54" i="14"/>
  <c r="L17" i="14"/>
  <c r="Y17" i="14"/>
  <c r="R39" i="14"/>
  <c r="N39" i="14"/>
  <c r="S30" i="14"/>
  <c r="P30" i="14"/>
  <c r="H16" i="14"/>
  <c r="S16" i="14"/>
  <c r="N34" i="14"/>
  <c r="Y34" i="14"/>
  <c r="Q47" i="14"/>
  <c r="I47" i="14"/>
  <c r="O47" i="14"/>
  <c r="R27" i="14"/>
  <c r="S27" i="14"/>
  <c r="M20" i="14"/>
  <c r="K20" i="14"/>
  <c r="Y14" i="14"/>
  <c r="M14" i="14"/>
  <c r="O22" i="14"/>
  <c r="Q22" i="14"/>
  <c r="Y33" i="14"/>
  <c r="P33" i="14"/>
  <c r="K31" i="14"/>
  <c r="Y31" i="14"/>
  <c r="H37" i="14"/>
  <c r="N37" i="14"/>
  <c r="J15" i="14"/>
  <c r="T15" i="14"/>
  <c r="T49" i="14"/>
  <c r="L49" i="14"/>
  <c r="M49" i="14"/>
  <c r="L45" i="14"/>
  <c r="W45" i="14"/>
  <c r="T53" i="14"/>
  <c r="K53" i="14"/>
  <c r="V23" i="14"/>
  <c r="S23" i="14"/>
  <c r="O23" i="14"/>
  <c r="I17" i="14"/>
  <c r="J35" i="14"/>
  <c r="S35" i="14"/>
  <c r="Q52" i="14"/>
  <c r="K52" i="14"/>
  <c r="M36" i="14"/>
  <c r="K50" i="14"/>
  <c r="V43" i="14"/>
  <c r="H29" i="14"/>
  <c r="S36" i="14"/>
  <c r="T50" i="14"/>
  <c r="Y43" i="14"/>
  <c r="V39" i="14"/>
  <c r="P39" i="14"/>
  <c r="Y30" i="14"/>
  <c r="M30" i="14"/>
  <c r="Z16" i="14"/>
  <c r="W16" i="14"/>
  <c r="P34" i="14"/>
  <c r="V34" i="14"/>
  <c r="R47" i="14"/>
  <c r="Z47" i="14"/>
  <c r="M27" i="14"/>
  <c r="P27" i="14"/>
  <c r="N20" i="14"/>
  <c r="Q20" i="14"/>
  <c r="J14" i="14"/>
  <c r="P14" i="14"/>
  <c r="S22" i="14"/>
  <c r="W22" i="14"/>
  <c r="H22" i="14"/>
  <c r="L33" i="14"/>
  <c r="W33" i="14"/>
  <c r="V31" i="14"/>
  <c r="L31" i="14"/>
  <c r="T37" i="14"/>
  <c r="L37" i="14"/>
  <c r="I37" i="14"/>
  <c r="V15" i="14"/>
  <c r="H15" i="14"/>
  <c r="Y49" i="14"/>
  <c r="J49" i="14"/>
  <c r="K43" i="14"/>
  <c r="H45" i="14"/>
  <c r="Q45" i="14"/>
  <c r="I53" i="14"/>
  <c r="P53" i="14"/>
  <c r="K23" i="14"/>
  <c r="Z23" i="14"/>
  <c r="P17" i="14"/>
  <c r="W17" i="14"/>
  <c r="I35" i="14"/>
  <c r="P35" i="14"/>
  <c r="H52" i="14"/>
  <c r="L52" i="14"/>
  <c r="I39" i="14"/>
  <c r="W30" i="14"/>
  <c r="R16" i="14"/>
  <c r="J16" i="14"/>
  <c r="O34" i="14"/>
  <c r="M47" i="14"/>
  <c r="I27" i="14"/>
  <c r="P20" i="14"/>
  <c r="T14" i="14"/>
  <c r="S14" i="14"/>
  <c r="L22" i="14"/>
  <c r="Y42" i="14"/>
  <c r="T33" i="14"/>
  <c r="I31" i="14"/>
  <c r="S37" i="14"/>
  <c r="R15" i="14"/>
  <c r="I49" i="14"/>
  <c r="Z45" i="14"/>
  <c r="T45" i="14"/>
  <c r="W53" i="14"/>
  <c r="M23" i="14"/>
  <c r="K17" i="14"/>
  <c r="N17" i="14"/>
  <c r="Q35" i="14"/>
  <c r="V52" i="14"/>
  <c r="I42" i="14"/>
  <c r="T21" i="14"/>
  <c r="Q29" i="14"/>
  <c r="J21" i="14"/>
  <c r="S25" i="14"/>
  <c r="K25" i="14"/>
  <c r="M25" i="14"/>
  <c r="O26" i="14"/>
  <c r="S26" i="14"/>
  <c r="H21" i="14"/>
  <c r="R21" i="14"/>
  <c r="W36" i="14"/>
  <c r="O36" i="14"/>
  <c r="N56" i="14"/>
  <c r="P56" i="14"/>
  <c r="Z25" i="14"/>
  <c r="V25" i="14"/>
  <c r="K54" i="14"/>
  <c r="O54" i="14"/>
  <c r="Z42" i="14"/>
  <c r="Q42" i="14"/>
  <c r="W26" i="14"/>
  <c r="J26" i="14"/>
  <c r="L26" i="14"/>
  <c r="Z50" i="14"/>
  <c r="M50" i="14"/>
  <c r="M43" i="14"/>
  <c r="S43" i="14"/>
  <c r="S59" i="14"/>
  <c r="V59" i="14"/>
  <c r="O29" i="14"/>
  <c r="W29" i="14"/>
  <c r="Q41" i="14"/>
  <c r="J41" i="14"/>
  <c r="O59" i="14"/>
  <c r="L41" i="14"/>
  <c r="V21" i="14"/>
  <c r="Q21" i="14"/>
  <c r="V36" i="14"/>
  <c r="K36" i="14"/>
  <c r="I56" i="14"/>
  <c r="Y56" i="14"/>
  <c r="L25" i="14"/>
  <c r="Y25" i="14"/>
  <c r="H54" i="14"/>
  <c r="M54" i="14"/>
  <c r="N54" i="14"/>
  <c r="N42" i="14"/>
  <c r="V42" i="14"/>
  <c r="H26" i="14"/>
  <c r="R26" i="14"/>
  <c r="P50" i="14"/>
  <c r="W50" i="14"/>
  <c r="L50" i="14"/>
  <c r="R43" i="14"/>
  <c r="J43" i="14"/>
  <c r="N59" i="14"/>
  <c r="T59" i="14"/>
  <c r="P29" i="14"/>
  <c r="Z41" i="14"/>
  <c r="N41" i="14"/>
  <c r="P21" i="14"/>
  <c r="S21" i="14"/>
  <c r="I21" i="14"/>
  <c r="H36" i="14"/>
  <c r="R36" i="14"/>
  <c r="W56" i="14"/>
  <c r="O56" i="14"/>
  <c r="T25" i="14"/>
  <c r="I25" i="14"/>
  <c r="Z54" i="14"/>
  <c r="R54" i="14"/>
  <c r="W42" i="14"/>
  <c r="M42" i="14"/>
  <c r="P26" i="14"/>
  <c r="Q26" i="14"/>
  <c r="O50" i="14"/>
  <c r="H50" i="14"/>
  <c r="N43" i="14"/>
  <c r="Z43" i="14"/>
  <c r="W59" i="14"/>
  <c r="L59" i="14"/>
  <c r="Z29" i="14"/>
  <c r="K41" i="14"/>
  <c r="V41" i="14"/>
  <c r="K21" i="14"/>
  <c r="O21" i="14"/>
  <c r="Q36" i="14"/>
  <c r="T36" i="14"/>
  <c r="J36" i="14"/>
  <c r="R56" i="14"/>
  <c r="V56" i="14"/>
  <c r="H25" i="14"/>
  <c r="R25" i="14"/>
  <c r="S54" i="14"/>
  <c r="J54" i="14"/>
  <c r="H42" i="14"/>
  <c r="T42" i="14"/>
  <c r="Z26" i="14"/>
  <c r="I26" i="14"/>
  <c r="J50" i="14"/>
  <c r="S50" i="14"/>
  <c r="W43" i="14"/>
  <c r="P43" i="14"/>
  <c r="K59" i="14"/>
  <c r="R59" i="14"/>
  <c r="L29" i="14"/>
  <c r="P41" i="14"/>
  <c r="T41" i="14"/>
  <c r="M41" i="14"/>
  <c r="Y21" i="14"/>
  <c r="M21" i="14"/>
  <c r="L36" i="14"/>
  <c r="P36" i="14"/>
  <c r="S56" i="14"/>
  <c r="M56" i="14"/>
  <c r="Q25" i="14"/>
  <c r="J25" i="14"/>
  <c r="P54" i="14"/>
  <c r="Q54" i="14"/>
  <c r="R42" i="14"/>
  <c r="S42" i="14"/>
  <c r="L42" i="14"/>
  <c r="K26" i="14"/>
  <c r="V26" i="14"/>
  <c r="Y50" i="14"/>
  <c r="Q50" i="14"/>
  <c r="I43" i="14"/>
  <c r="H43" i="14"/>
  <c r="Z59" i="14"/>
  <c r="J59" i="14"/>
  <c r="Y29" i="14"/>
  <c r="O41" i="14"/>
  <c r="H41" i="14"/>
  <c r="M59" i="14"/>
  <c r="W41" i="14"/>
  <c r="Z21" i="14"/>
  <c r="W21" i="14"/>
  <c r="I36" i="14"/>
  <c r="N36" i="14"/>
  <c r="K56" i="14"/>
  <c r="T56" i="14"/>
  <c r="P25" i="14"/>
  <c r="W25" i="14"/>
  <c r="L54" i="14"/>
  <c r="I54" i="14"/>
  <c r="K42" i="14"/>
  <c r="P42" i="14"/>
  <c r="N26" i="14"/>
  <c r="M26" i="14"/>
  <c r="R50" i="14"/>
  <c r="I50" i="14"/>
  <c r="Q43" i="14"/>
  <c r="T43" i="14"/>
  <c r="P59" i="14"/>
  <c r="Q59" i="14"/>
  <c r="T29" i="14"/>
  <c r="I41" i="14"/>
  <c r="S41" i="14"/>
  <c r="L21" i="14"/>
  <c r="Z36" i="14"/>
  <c r="Q56" i="14"/>
  <c r="Z56" i="14"/>
  <c r="O25" i="14"/>
  <c r="T54" i="14"/>
  <c r="J42" i="14"/>
  <c r="Y26" i="14"/>
  <c r="N50" i="14"/>
  <c r="O43" i="14"/>
  <c r="Y59" i="14"/>
  <c r="H59" i="14"/>
  <c r="S29" i="14"/>
  <c r="Y41" i="14"/>
  <c r="N29" i="14"/>
  <c r="R29" i="14"/>
  <c r="M29" i="14"/>
  <c r="J29" i="14"/>
  <c r="Z17" i="14"/>
  <c r="V29" i="14"/>
  <c r="K29" i="14"/>
  <c r="J19" i="14"/>
  <c r="Z42" i="8"/>
  <c r="Z39" i="8"/>
  <c r="Z27" i="8"/>
  <c r="Z17" i="8"/>
  <c r="Z36" i="8"/>
  <c r="Z30" i="8"/>
  <c r="Z56" i="8"/>
  <c r="Z60" i="8"/>
  <c r="Z32" i="8"/>
  <c r="Z35" i="8"/>
  <c r="Z20" i="8"/>
  <c r="Z46" i="8"/>
  <c r="Z41" i="8"/>
  <c r="Z21" i="8"/>
  <c r="Z51" i="8"/>
  <c r="Z31" i="8"/>
  <c r="Z22" i="8"/>
  <c r="Z44" i="8"/>
  <c r="Z37" i="8"/>
  <c r="Z16" i="8"/>
  <c r="Z40" i="8"/>
  <c r="Z25" i="8"/>
  <c r="Z29" i="8"/>
  <c r="Z49" i="8"/>
  <c r="Z54" i="8"/>
  <c r="Z50" i="8"/>
  <c r="Z47" i="8"/>
  <c r="Z26" i="8"/>
  <c r="Z55" i="8"/>
  <c r="Z52" i="8"/>
  <c r="Z45" i="8"/>
  <c r="Z57" i="8"/>
  <c r="Z61" i="8"/>
  <c r="Z24" i="8"/>
  <c r="Z19" i="8"/>
  <c r="Z34" i="8"/>
  <c r="Z59" i="8"/>
  <c r="Z62" i="8"/>
  <c r="Z64" i="8"/>
  <c r="S19" i="8"/>
  <c r="V19" i="8" s="1"/>
  <c r="P19" i="8"/>
  <c r="Q19" i="8" s="1"/>
  <c r="P62" i="8"/>
  <c r="Q62" i="8" s="1"/>
  <c r="S62" i="8"/>
  <c r="V62" i="8" s="1"/>
  <c r="P53" i="8"/>
  <c r="Q53" i="8" s="1"/>
  <c r="S53" i="8"/>
  <c r="V53" i="8" s="1"/>
  <c r="S28" i="8"/>
  <c r="V28" i="8" s="1"/>
  <c r="P28" i="8"/>
  <c r="Q28" i="8" s="1"/>
  <c r="S42" i="8"/>
  <c r="V42" i="8" s="1"/>
  <c r="P42" i="8"/>
  <c r="Q42" i="8" s="1"/>
  <c r="S39" i="8"/>
  <c r="V39" i="8" s="1"/>
  <c r="P39" i="8"/>
  <c r="Q39" i="8" s="1"/>
  <c r="S27" i="8"/>
  <c r="V27" i="8" s="1"/>
  <c r="P27" i="8"/>
  <c r="Q27" i="8" s="1"/>
  <c r="S17" i="8"/>
  <c r="V17" i="8" s="1"/>
  <c r="P17" i="8"/>
  <c r="Q17" i="8" s="1"/>
  <c r="P36" i="8"/>
  <c r="Q36" i="8" s="1"/>
  <c r="S36" i="8"/>
  <c r="V36" i="8" s="1"/>
  <c r="P30" i="8"/>
  <c r="Q30" i="8" s="1"/>
  <c r="S30" i="8"/>
  <c r="V30" i="8" s="1"/>
  <c r="S56" i="8"/>
  <c r="V56" i="8" s="1"/>
  <c r="P56" i="8"/>
  <c r="Q56" i="8" s="1"/>
  <c r="S60" i="8"/>
  <c r="V60" i="8" s="1"/>
  <c r="P60" i="8"/>
  <c r="Q60" i="8" s="1"/>
  <c r="P32" i="8"/>
  <c r="Q32" i="8" s="1"/>
  <c r="S32" i="8"/>
  <c r="V32" i="8" s="1"/>
  <c r="S35" i="8"/>
  <c r="V35" i="8" s="1"/>
  <c r="P35" i="8"/>
  <c r="Q35" i="8" s="1"/>
  <c r="P20" i="8"/>
  <c r="Q20" i="8" s="1"/>
  <c r="S20" i="8"/>
  <c r="V20" i="8" s="1"/>
  <c r="P46" i="8"/>
  <c r="Q46" i="8" s="1"/>
  <c r="S46" i="8"/>
  <c r="V46" i="8" s="1"/>
  <c r="S34" i="8"/>
  <c r="V34" i="8" s="1"/>
  <c r="P34" i="8"/>
  <c r="Q34" i="8" s="1"/>
  <c r="P64" i="8"/>
  <c r="Q64" i="8" s="1"/>
  <c r="S64" i="8"/>
  <c r="V64" i="8" s="1"/>
  <c r="P41" i="8"/>
  <c r="Q41" i="8" s="1"/>
  <c r="S41" i="8"/>
  <c r="V41" i="8" s="1"/>
  <c r="S43" i="8"/>
  <c r="V43" i="8" s="1"/>
  <c r="P43" i="8"/>
  <c r="Q43" i="8" s="1"/>
  <c r="P31" i="8"/>
  <c r="Q31" i="8" s="1"/>
  <c r="S31" i="8"/>
  <c r="V31" i="8" s="1"/>
  <c r="S44" i="8"/>
  <c r="V44" i="8" s="1"/>
  <c r="P44" i="8"/>
  <c r="Q44" i="8" s="1"/>
  <c r="S59" i="8"/>
  <c r="V59" i="8" s="1"/>
  <c r="P59" i="8"/>
  <c r="Q59" i="8" s="1"/>
  <c r="P16" i="8"/>
  <c r="Q16" i="8" s="1"/>
  <c r="S16" i="8"/>
  <c r="V16" i="8" s="1"/>
  <c r="S22" i="8"/>
  <c r="V22" i="8" s="1"/>
  <c r="P22" i="8"/>
  <c r="Q22" i="8" s="1"/>
  <c r="S29" i="8"/>
  <c r="V29" i="8" s="1"/>
  <c r="P29" i="8"/>
  <c r="Q29" i="8" s="1"/>
  <c r="P49" i="8"/>
  <c r="Q49" i="8" s="1"/>
  <c r="S49" i="8"/>
  <c r="V49" i="8" s="1"/>
  <c r="S24" i="8"/>
  <c r="V24" i="8" s="1"/>
  <c r="P24" i="8"/>
  <c r="Q24" i="8" s="1"/>
  <c r="S18" i="8"/>
  <c r="V18" i="8" s="1"/>
  <c r="P18" i="8"/>
  <c r="Q18" i="8" s="1"/>
  <c r="P21" i="8"/>
  <c r="Q21" i="8" s="1"/>
  <c r="S21" i="8"/>
  <c r="V21" i="8" s="1"/>
  <c r="S51" i="8"/>
  <c r="V51" i="8" s="1"/>
  <c r="P51" i="8"/>
  <c r="Q51" i="8" s="1"/>
  <c r="S40" i="8"/>
  <c r="V40" i="8" s="1"/>
  <c r="P40" i="8"/>
  <c r="Q40" i="8" s="1"/>
  <c r="P33" i="8"/>
  <c r="Q33" i="8" s="1"/>
  <c r="S33" i="8"/>
  <c r="V33" i="8" s="1"/>
  <c r="P47" i="8"/>
  <c r="Q47" i="8" s="1"/>
  <c r="S47" i="8"/>
  <c r="V47" i="8" s="1"/>
  <c r="S26" i="8"/>
  <c r="V26" i="8" s="1"/>
  <c r="P26" i="8"/>
  <c r="Q26" i="8" s="1"/>
  <c r="S55" i="8"/>
  <c r="V55" i="8" s="1"/>
  <c r="P55" i="8"/>
  <c r="Q55" i="8" s="1"/>
  <c r="P52" i="8"/>
  <c r="Q52" i="8" s="1"/>
  <c r="S52" i="8"/>
  <c r="V52" i="8" s="1"/>
  <c r="S50" i="8"/>
  <c r="V50" i="8" s="1"/>
  <c r="P50" i="8"/>
  <c r="Q50" i="8" s="1"/>
  <c r="S37" i="8"/>
  <c r="V37" i="8" s="1"/>
  <c r="P37" i="8"/>
  <c r="Q37" i="8" s="1"/>
  <c r="P23" i="8"/>
  <c r="Q23" i="8" s="1"/>
  <c r="S23" i="8"/>
  <c r="V23" i="8" s="1"/>
  <c r="P48" i="8"/>
  <c r="Q48" i="8" s="1"/>
  <c r="S48" i="8"/>
  <c r="V48" i="8" s="1"/>
  <c r="P25" i="8"/>
  <c r="Q25" i="8" s="1"/>
  <c r="S25" i="8"/>
  <c r="V25" i="8" s="1"/>
  <c r="S58" i="8"/>
  <c r="V58" i="8" s="1"/>
  <c r="P58" i="8"/>
  <c r="Q58" i="8" s="1"/>
  <c r="S54" i="8"/>
  <c r="V54" i="8" s="1"/>
  <c r="P54" i="8"/>
  <c r="Q54" i="8" s="1"/>
  <c r="S38" i="8"/>
  <c r="V38" i="8" s="1"/>
  <c r="P38" i="8"/>
  <c r="Q38" i="8" s="1"/>
  <c r="P63" i="8"/>
  <c r="Q63" i="8" s="1"/>
  <c r="S63" i="8"/>
  <c r="V63" i="8" s="1"/>
  <c r="S45" i="8"/>
  <c r="V45" i="8" s="1"/>
  <c r="P45" i="8"/>
  <c r="Q45" i="8" s="1"/>
  <c r="P57" i="8"/>
  <c r="Q57" i="8" s="1"/>
  <c r="S57" i="8"/>
  <c r="V57" i="8" s="1"/>
  <c r="S61" i="8"/>
  <c r="V61" i="8" s="1"/>
  <c r="P61" i="8"/>
  <c r="Q61" i="8" s="1"/>
  <c r="H24" i="8"/>
  <c r="I24" i="8" s="1"/>
  <c r="M24" i="8"/>
  <c r="N24" i="8" s="1"/>
  <c r="K24" i="8"/>
  <c r="L24" i="8" s="1"/>
  <c r="H34" i="8"/>
  <c r="I34" i="8" s="1"/>
  <c r="K34" i="8"/>
  <c r="L34" i="8" s="1"/>
  <c r="M34" i="8"/>
  <c r="N34" i="8" s="1"/>
  <c r="H59" i="8"/>
  <c r="I59" i="8" s="1"/>
  <c r="M59" i="8"/>
  <c r="N59" i="8" s="1"/>
  <c r="K59" i="8"/>
  <c r="L59" i="8" s="1"/>
  <c r="H28" i="8"/>
  <c r="I28" i="8" s="1"/>
  <c r="K28" i="8"/>
  <c r="L28" i="8" s="1"/>
  <c r="M28" i="8"/>
  <c r="N28" i="8" s="1"/>
  <c r="H53" i="8"/>
  <c r="I53" i="8" s="1"/>
  <c r="K53" i="8"/>
  <c r="L53" i="8" s="1"/>
  <c r="M53" i="8"/>
  <c r="N53" i="8" s="1"/>
  <c r="H19" i="8"/>
  <c r="I19" i="8" s="1"/>
  <c r="M19" i="8"/>
  <c r="N19" i="8" s="1"/>
  <c r="K19" i="8"/>
  <c r="L19" i="8" s="1"/>
  <c r="H18" i="8"/>
  <c r="I18" i="8" s="1"/>
  <c r="K18" i="8"/>
  <c r="L18" i="8" s="1"/>
  <c r="M18" i="8"/>
  <c r="N18" i="8" s="1"/>
  <c r="H62" i="8"/>
  <c r="I62" i="8" s="1"/>
  <c r="M62" i="8"/>
  <c r="N62" i="8" s="1"/>
  <c r="K62" i="8"/>
  <c r="L62" i="8" s="1"/>
  <c r="H64" i="8"/>
  <c r="I64" i="8" s="1"/>
  <c r="K64" i="8"/>
  <c r="L64" i="8" s="1"/>
  <c r="M64" i="8"/>
  <c r="N64" i="8" s="1"/>
  <c r="H42" i="8"/>
  <c r="I42" i="8" s="1"/>
  <c r="K42" i="8"/>
  <c r="L42" i="8" s="1"/>
  <c r="M42" i="8"/>
  <c r="N42" i="8" s="1"/>
  <c r="H39" i="8"/>
  <c r="I39" i="8" s="1"/>
  <c r="K39" i="8"/>
  <c r="L39" i="8" s="1"/>
  <c r="M39" i="8"/>
  <c r="N39" i="8" s="1"/>
  <c r="H27" i="8"/>
  <c r="I27" i="8" s="1"/>
  <c r="M27" i="8"/>
  <c r="N27" i="8" s="1"/>
  <c r="K27" i="8"/>
  <c r="L27" i="8" s="1"/>
  <c r="H17" i="8"/>
  <c r="I17" i="8" s="1"/>
  <c r="M17" i="8"/>
  <c r="N17" i="8" s="1"/>
  <c r="K17" i="8"/>
  <c r="L17" i="8" s="1"/>
  <c r="H36" i="8"/>
  <c r="I36" i="8" s="1"/>
  <c r="K36" i="8"/>
  <c r="L36" i="8" s="1"/>
  <c r="M36" i="8"/>
  <c r="N36" i="8" s="1"/>
  <c r="H30" i="8"/>
  <c r="I30" i="8" s="1"/>
  <c r="M30" i="8"/>
  <c r="N30" i="8" s="1"/>
  <c r="K30" i="8"/>
  <c r="L30" i="8" s="1"/>
  <c r="H56" i="8"/>
  <c r="I56" i="8" s="1"/>
  <c r="K56" i="8"/>
  <c r="L56" i="8" s="1"/>
  <c r="M56" i="8"/>
  <c r="N56" i="8" s="1"/>
  <c r="H60" i="8"/>
  <c r="I60" i="8" s="1"/>
  <c r="K60" i="8"/>
  <c r="L60" i="8" s="1"/>
  <c r="M60" i="8"/>
  <c r="N60" i="8" s="1"/>
  <c r="H32" i="8"/>
  <c r="I32" i="8" s="1"/>
  <c r="M32" i="8"/>
  <c r="N32" i="8" s="1"/>
  <c r="K32" i="8"/>
  <c r="L32" i="8" s="1"/>
  <c r="H35" i="8"/>
  <c r="I35" i="8" s="1"/>
  <c r="K35" i="8"/>
  <c r="L35" i="8" s="1"/>
  <c r="M35" i="8"/>
  <c r="N35" i="8" s="1"/>
  <c r="H20" i="8"/>
  <c r="I20" i="8" s="1"/>
  <c r="K20" i="8"/>
  <c r="L20" i="8" s="1"/>
  <c r="M20" i="8"/>
  <c r="N20" i="8" s="1"/>
  <c r="H46" i="8"/>
  <c r="I46" i="8" s="1"/>
  <c r="M46" i="8"/>
  <c r="N46" i="8" s="1"/>
  <c r="K46" i="8"/>
  <c r="L46" i="8" s="1"/>
  <c r="H37" i="8"/>
  <c r="I37" i="8" s="1"/>
  <c r="K37" i="8"/>
  <c r="L37" i="8" s="1"/>
  <c r="M37" i="8"/>
  <c r="N37" i="8" s="1"/>
  <c r="H23" i="8"/>
  <c r="I23" i="8" s="1"/>
  <c r="K23" i="8"/>
  <c r="L23" i="8" s="1"/>
  <c r="M23" i="8"/>
  <c r="N23" i="8" s="1"/>
  <c r="H31" i="8"/>
  <c r="I31" i="8" s="1"/>
  <c r="K31" i="8"/>
  <c r="L31" i="8" s="1"/>
  <c r="M31" i="8"/>
  <c r="N31" i="8" s="1"/>
  <c r="H33" i="8"/>
  <c r="I33" i="8" s="1"/>
  <c r="M33" i="8"/>
  <c r="N33" i="8" s="1"/>
  <c r="K33" i="8"/>
  <c r="L33" i="8" s="1"/>
  <c r="H25" i="8"/>
  <c r="I25" i="8" s="1"/>
  <c r="M25" i="8"/>
  <c r="N25" i="8" s="1"/>
  <c r="K25" i="8"/>
  <c r="L25" i="8" s="1"/>
  <c r="H29" i="8"/>
  <c r="I29" i="8" s="1"/>
  <c r="K29" i="8"/>
  <c r="L29" i="8" s="1"/>
  <c r="M29" i="8"/>
  <c r="N29" i="8" s="1"/>
  <c r="H49" i="8"/>
  <c r="I49" i="8" s="1"/>
  <c r="M49" i="8"/>
  <c r="N49" i="8" s="1"/>
  <c r="K49" i="8"/>
  <c r="L49" i="8" s="1"/>
  <c r="H41" i="8"/>
  <c r="I41" i="8" s="1"/>
  <c r="M41" i="8"/>
  <c r="N41" i="8" s="1"/>
  <c r="K41" i="8"/>
  <c r="L41" i="8" s="1"/>
  <c r="H21" i="8"/>
  <c r="I21" i="8" s="1"/>
  <c r="K21" i="8"/>
  <c r="L21" i="8" s="1"/>
  <c r="M21" i="8"/>
  <c r="N21" i="8" s="1"/>
  <c r="H16" i="8"/>
  <c r="I16" i="8" s="1"/>
  <c r="K16" i="8"/>
  <c r="L16" i="8" s="1"/>
  <c r="M16" i="8"/>
  <c r="N16" i="8" s="1"/>
  <c r="H43" i="8"/>
  <c r="I43" i="8" s="1"/>
  <c r="M43" i="8"/>
  <c r="N43" i="8" s="1"/>
  <c r="K43" i="8"/>
  <c r="L43" i="8" s="1"/>
  <c r="H48" i="8"/>
  <c r="I48" i="8" s="1"/>
  <c r="M48" i="8"/>
  <c r="N48" i="8" s="1"/>
  <c r="K48" i="8"/>
  <c r="L48" i="8" s="1"/>
  <c r="H44" i="8"/>
  <c r="I44" i="8" s="1"/>
  <c r="K44" i="8"/>
  <c r="L44" i="8" s="1"/>
  <c r="M44" i="8"/>
  <c r="N44" i="8" s="1"/>
  <c r="H58" i="8"/>
  <c r="I58" i="8" s="1"/>
  <c r="K58" i="8"/>
  <c r="L58" i="8" s="1"/>
  <c r="M58" i="8"/>
  <c r="N58" i="8" s="1"/>
  <c r="H47" i="8"/>
  <c r="I47" i="8" s="1"/>
  <c r="K47" i="8"/>
  <c r="L47" i="8" s="1"/>
  <c r="M47" i="8"/>
  <c r="N47" i="8" s="1"/>
  <c r="H54" i="8"/>
  <c r="I54" i="8" s="1"/>
  <c r="M54" i="8"/>
  <c r="N54" i="8" s="1"/>
  <c r="K54" i="8"/>
  <c r="L54" i="8" s="1"/>
  <c r="H26" i="8"/>
  <c r="I26" i="8" s="1"/>
  <c r="K26" i="8"/>
  <c r="L26" i="8" s="1"/>
  <c r="M26" i="8"/>
  <c r="N26" i="8" s="1"/>
  <c r="H38" i="8"/>
  <c r="I38" i="8" s="1"/>
  <c r="M38" i="8"/>
  <c r="N38" i="8" s="1"/>
  <c r="K38" i="8"/>
  <c r="L38" i="8" s="1"/>
  <c r="H55" i="8"/>
  <c r="I55" i="8" s="1"/>
  <c r="K55" i="8"/>
  <c r="L55" i="8" s="1"/>
  <c r="M55" i="8"/>
  <c r="N55" i="8" s="1"/>
  <c r="H52" i="8"/>
  <c r="I52" i="8" s="1"/>
  <c r="K52" i="8"/>
  <c r="L52" i="8" s="1"/>
  <c r="M52" i="8"/>
  <c r="N52" i="8" s="1"/>
  <c r="H50" i="8"/>
  <c r="I50" i="8" s="1"/>
  <c r="K50" i="8"/>
  <c r="L50" i="8" s="1"/>
  <c r="M50" i="8"/>
  <c r="N50" i="8" s="1"/>
  <c r="H51" i="8"/>
  <c r="I51" i="8" s="1"/>
  <c r="K51" i="8"/>
  <c r="L51" i="8" s="1"/>
  <c r="M51" i="8"/>
  <c r="N51" i="8" s="1"/>
  <c r="H40" i="8"/>
  <c r="I40" i="8" s="1"/>
  <c r="K40" i="8"/>
  <c r="L40" i="8" s="1"/>
  <c r="M40" i="8"/>
  <c r="N40" i="8" s="1"/>
  <c r="H22" i="8"/>
  <c r="I22" i="8" s="1"/>
  <c r="M22" i="8"/>
  <c r="N22" i="8" s="1"/>
  <c r="K22" i="8"/>
  <c r="L22" i="8" s="1"/>
  <c r="H63" i="8"/>
  <c r="I63" i="8" s="1"/>
  <c r="K63" i="8"/>
  <c r="L63" i="8" s="1"/>
  <c r="M63" i="8"/>
  <c r="N63" i="8" s="1"/>
  <c r="H45" i="8"/>
  <c r="I45" i="8" s="1"/>
  <c r="K45" i="8"/>
  <c r="L45" i="8" s="1"/>
  <c r="M45" i="8"/>
  <c r="N45" i="8" s="1"/>
  <c r="H57" i="8"/>
  <c r="I57" i="8" s="1"/>
  <c r="M57" i="8"/>
  <c r="N57" i="8" s="1"/>
  <c r="K57" i="8"/>
  <c r="L57" i="8" s="1"/>
  <c r="H61" i="8"/>
  <c r="I61" i="8" s="1"/>
  <c r="K61" i="8"/>
  <c r="L61" i="8" s="1"/>
  <c r="M61" i="8"/>
  <c r="N61" i="8" s="1"/>
  <c r="AF62" i="6"/>
  <c r="F63" i="15" s="1"/>
  <c r="AC62" i="6"/>
  <c r="F61" i="7" s="1"/>
  <c r="I61" i="7" s="1"/>
  <c r="AF38" i="6"/>
  <c r="F39" i="15" s="1"/>
  <c r="AC38" i="6"/>
  <c r="F37" i="7" s="1"/>
  <c r="I37" i="7" s="1"/>
  <c r="AC59" i="6"/>
  <c r="F58" i="7" s="1"/>
  <c r="I58" i="7" s="1"/>
  <c r="AF59" i="6"/>
  <c r="F60" i="15" s="1"/>
  <c r="AC45" i="6"/>
  <c r="F44" i="7" s="1"/>
  <c r="I44" i="7" s="1"/>
  <c r="AF45" i="6"/>
  <c r="F46" i="15" s="1"/>
  <c r="AF52" i="6"/>
  <c r="F53" i="15" s="1"/>
  <c r="AC52" i="6"/>
  <c r="F51" i="7" s="1"/>
  <c r="I51" i="7" s="1"/>
  <c r="AF41" i="6"/>
  <c r="F42" i="15" s="1"/>
  <c r="AC41" i="6"/>
  <c r="F40" i="7" s="1"/>
  <c r="I40" i="7" s="1"/>
  <c r="AF55" i="6"/>
  <c r="F56" i="15" s="1"/>
  <c r="AC55" i="6"/>
  <c r="F54" i="7" s="1"/>
  <c r="I54" i="7" s="1"/>
  <c r="AF15" i="6"/>
  <c r="F16" i="15" s="1"/>
  <c r="AC15" i="6"/>
  <c r="F14" i="7" s="1"/>
  <c r="I14" i="7" s="1"/>
  <c r="AF30" i="6"/>
  <c r="F31" i="15" s="1"/>
  <c r="AC30" i="6"/>
  <c r="F29" i="7" s="1"/>
  <c r="I29" i="7" s="1"/>
  <c r="AF60" i="6"/>
  <c r="F61" i="15" s="1"/>
  <c r="AC60" i="6"/>
  <c r="F59" i="7" s="1"/>
  <c r="I59" i="7" s="1"/>
  <c r="AF26" i="6"/>
  <c r="F27" i="15" s="1"/>
  <c r="AC26" i="6"/>
  <c r="F25" i="7" s="1"/>
  <c r="I25" i="7" s="1"/>
  <c r="AF29" i="6"/>
  <c r="F30" i="15" s="1"/>
  <c r="AC29" i="6"/>
  <c r="F28" i="7" s="1"/>
  <c r="I28" i="7" s="1"/>
  <c r="AF31" i="6"/>
  <c r="F32" i="15" s="1"/>
  <c r="AC31" i="6"/>
  <c r="F30" i="7" s="1"/>
  <c r="I30" i="7" s="1"/>
  <c r="AF40" i="6"/>
  <c r="F41" i="15" s="1"/>
  <c r="AC40" i="6"/>
  <c r="F39" i="7" s="1"/>
  <c r="I39" i="7" s="1"/>
  <c r="AF20" i="6"/>
  <c r="F21" i="15" s="1"/>
  <c r="AC20" i="6"/>
  <c r="F19" i="7" s="1"/>
  <c r="I19" i="7" s="1"/>
  <c r="AF36" i="6"/>
  <c r="F37" i="15" s="1"/>
  <c r="AC36" i="6"/>
  <c r="F35" i="7" s="1"/>
  <c r="I35" i="7" s="1"/>
  <c r="AF57" i="6"/>
  <c r="F58" i="15" s="1"/>
  <c r="AC57" i="6"/>
  <c r="F56" i="7" s="1"/>
  <c r="I56" i="7" s="1"/>
  <c r="AF46" i="6"/>
  <c r="F47" i="15" s="1"/>
  <c r="AC46" i="6"/>
  <c r="F45" i="7" s="1"/>
  <c r="I45" i="7" s="1"/>
  <c r="AC53" i="6"/>
  <c r="F52" i="7" s="1"/>
  <c r="I52" i="7" s="1"/>
  <c r="AF53" i="6"/>
  <c r="F54" i="15" s="1"/>
  <c r="AC25" i="6"/>
  <c r="F24" i="7" s="1"/>
  <c r="I24" i="7" s="1"/>
  <c r="AF25" i="6"/>
  <c r="F26" i="15" s="1"/>
  <c r="AC37" i="6"/>
  <c r="F36" i="7" s="1"/>
  <c r="I36" i="7" s="1"/>
  <c r="AF37" i="6"/>
  <c r="F38" i="15" s="1"/>
  <c r="AF54" i="6"/>
  <c r="F55" i="15" s="1"/>
  <c r="AC54" i="6"/>
  <c r="F53" i="7" s="1"/>
  <c r="I53" i="7" s="1"/>
  <c r="AF51" i="6"/>
  <c r="F52" i="15" s="1"/>
  <c r="AC51" i="6"/>
  <c r="F50" i="7" s="1"/>
  <c r="I50" i="7" s="1"/>
  <c r="AF49" i="6"/>
  <c r="F50" i="15" s="1"/>
  <c r="AC49" i="6"/>
  <c r="F48" i="7" s="1"/>
  <c r="I48" i="7" s="1"/>
  <c r="AF44" i="6"/>
  <c r="F45" i="15" s="1"/>
  <c r="AC44" i="6"/>
  <c r="F43" i="7" s="1"/>
  <c r="I43" i="7" s="1"/>
  <c r="AF56" i="6"/>
  <c r="F57" i="15" s="1"/>
  <c r="AC56" i="6"/>
  <c r="F55" i="7" s="1"/>
  <c r="I55" i="7" s="1"/>
  <c r="AC35" i="6"/>
  <c r="F34" i="7" s="1"/>
  <c r="I34" i="7" s="1"/>
  <c r="AF35" i="6"/>
  <c r="F36" i="15" s="1"/>
  <c r="AF19" i="6"/>
  <c r="F20" i="15" s="1"/>
  <c r="AC19" i="6"/>
  <c r="F18" i="7" s="1"/>
  <c r="I18" i="7" s="1"/>
  <c r="AF50" i="6"/>
  <c r="F51" i="15" s="1"/>
  <c r="AC50" i="6"/>
  <c r="F49" i="7" s="1"/>
  <c r="I49" i="7" s="1"/>
  <c r="AF42" i="6"/>
  <c r="F43" i="15" s="1"/>
  <c r="AC42" i="6"/>
  <c r="F41" i="7" s="1"/>
  <c r="I41" i="7" s="1"/>
  <c r="AF47" i="6"/>
  <c r="F48" i="15" s="1"/>
  <c r="AC47" i="6"/>
  <c r="F46" i="7" s="1"/>
  <c r="I46" i="7" s="1"/>
  <c r="AC21" i="6"/>
  <c r="F20" i="7" s="1"/>
  <c r="I20" i="7" s="1"/>
  <c r="AF21" i="6"/>
  <c r="F22" i="15" s="1"/>
  <c r="AF32" i="6"/>
  <c r="F33" i="15" s="1"/>
  <c r="AC32" i="6"/>
  <c r="F31" i="7" s="1"/>
  <c r="I31" i="7" s="1"/>
  <c r="AF24" i="6"/>
  <c r="F25" i="15" s="1"/>
  <c r="AC24" i="6"/>
  <c r="F23" i="7" s="1"/>
  <c r="I23" i="7" s="1"/>
  <c r="AF28" i="6"/>
  <c r="F29" i="15" s="1"/>
  <c r="AC28" i="6"/>
  <c r="F27" i="7" s="1"/>
  <c r="I27" i="7" s="1"/>
  <c r="AF48" i="6"/>
  <c r="F49" i="15" s="1"/>
  <c r="AC48" i="6"/>
  <c r="F47" i="7" s="1"/>
  <c r="I47" i="7" s="1"/>
  <c r="AF16" i="6"/>
  <c r="F17" i="15" s="1"/>
  <c r="AC16" i="6"/>
  <c r="F15" i="7" s="1"/>
  <c r="I15" i="7" s="1"/>
  <c r="AF34" i="6"/>
  <c r="F35" i="15" s="1"/>
  <c r="AC34" i="6"/>
  <c r="F33" i="7" s="1"/>
  <c r="I33" i="7" s="1"/>
  <c r="AF22" i="6"/>
  <c r="F23" i="15" s="1"/>
  <c r="AC22" i="6"/>
  <c r="F21" i="7" s="1"/>
  <c r="I21" i="7" s="1"/>
  <c r="AF39" i="6"/>
  <c r="F40" i="15" s="1"/>
  <c r="AC39" i="6"/>
  <c r="F38" i="7" s="1"/>
  <c r="I38" i="7" s="1"/>
  <c r="AF43" i="6"/>
  <c r="F44" i="15" s="1"/>
  <c r="AC43" i="6"/>
  <c r="F42" i="7" s="1"/>
  <c r="I42" i="7" s="1"/>
  <c r="AF23" i="6"/>
  <c r="F24" i="15" s="1"/>
  <c r="AC23" i="6"/>
  <c r="F22" i="7" s="1"/>
  <c r="I22" i="7" s="1"/>
  <c r="AF18" i="6"/>
  <c r="F19" i="15" s="1"/>
  <c r="AC18" i="6"/>
  <c r="F17" i="7" s="1"/>
  <c r="I17" i="7" s="1"/>
  <c r="AC33" i="6"/>
  <c r="F32" i="7" s="1"/>
  <c r="I32" i="7" s="1"/>
  <c r="AF33" i="6"/>
  <c r="F34" i="15" s="1"/>
  <c r="AF17" i="6"/>
  <c r="F18" i="15" s="1"/>
  <c r="AC17" i="6"/>
  <c r="F16" i="7" s="1"/>
  <c r="I16" i="7" s="1"/>
  <c r="AF58" i="6"/>
  <c r="F59" i="15" s="1"/>
  <c r="AC58" i="6"/>
  <c r="F57" i="7" s="1"/>
  <c r="I57" i="7" s="1"/>
  <c r="AC61" i="6"/>
  <c r="F60" i="7" s="1"/>
  <c r="I60" i="7" s="1"/>
  <c r="AF61" i="6"/>
  <c r="F62" i="15" s="1"/>
  <c r="AF27" i="6"/>
  <c r="F28" i="15" s="1"/>
  <c r="AC27" i="6"/>
  <c r="F26" i="7" s="1"/>
  <c r="I26" i="7" s="1"/>
  <c r="AF63" i="6"/>
  <c r="F64" i="15" s="1"/>
  <c r="M64" i="15" s="1"/>
  <c r="N64" i="15" s="1"/>
  <c r="AC63" i="6"/>
  <c r="F62" i="7" s="1"/>
  <c r="I62" i="7" s="1"/>
  <c r="K16" i="3"/>
  <c r="F14" i="6" s="1"/>
  <c r="H14" i="6" s="1"/>
  <c r="M58" i="15" l="1"/>
  <c r="K58" i="15"/>
  <c r="L58" i="15" s="1"/>
  <c r="BK18" i="6"/>
  <c r="BL18" i="6" s="1"/>
  <c r="BK26" i="6"/>
  <c r="BL26" i="6" s="1"/>
  <c r="BK34" i="6"/>
  <c r="BL34" i="6" s="1"/>
  <c r="BK45" i="6"/>
  <c r="BL45" i="6" s="1"/>
  <c r="BK27" i="6"/>
  <c r="BL27" i="6" s="1"/>
  <c r="BK50" i="6"/>
  <c r="BL50" i="6" s="1"/>
  <c r="BK59" i="6"/>
  <c r="BL59" i="6" s="1"/>
  <c r="BK62" i="6"/>
  <c r="BL62" i="6" s="1"/>
  <c r="BK21" i="6"/>
  <c r="BL21" i="6" s="1"/>
  <c r="BK29" i="6"/>
  <c r="BL29" i="6" s="1"/>
  <c r="BK24" i="6"/>
  <c r="BL24" i="6" s="1"/>
  <c r="BK35" i="6"/>
  <c r="BL35" i="6" s="1"/>
  <c r="BK33" i="6"/>
  <c r="BL33" i="6" s="1"/>
  <c r="BK55" i="6"/>
  <c r="BL55" i="6" s="1"/>
  <c r="BK22" i="6"/>
  <c r="BL22" i="6" s="1"/>
  <c r="BK47" i="6"/>
  <c r="BL47" i="6" s="1"/>
  <c r="BK15" i="6"/>
  <c r="BL15" i="6" s="1"/>
  <c r="BK28" i="6"/>
  <c r="BL28" i="6" s="1"/>
  <c r="BK51" i="6"/>
  <c r="BL51" i="6" s="1"/>
  <c r="BK52" i="6"/>
  <c r="BL52" i="6" s="1"/>
  <c r="BK42" i="6"/>
  <c r="BL42" i="6" s="1"/>
  <c r="BK58" i="6"/>
  <c r="BL58" i="6" s="1"/>
  <c r="BK32" i="6"/>
  <c r="BL32" i="6" s="1"/>
  <c r="BK38" i="6"/>
  <c r="BL38" i="6" s="1"/>
  <c r="BK36" i="6"/>
  <c r="BL36" i="6" s="1"/>
  <c r="BK44" i="6"/>
  <c r="BL44" i="6" s="1"/>
  <c r="T45" i="8"/>
  <c r="U45" i="8"/>
  <c r="T58" i="8"/>
  <c r="U58" i="8"/>
  <c r="U37" i="8"/>
  <c r="T37" i="8"/>
  <c r="U26" i="8"/>
  <c r="T26" i="8"/>
  <c r="T51" i="8"/>
  <c r="U51" i="8"/>
  <c r="T59" i="8"/>
  <c r="U59" i="8"/>
  <c r="U56" i="8"/>
  <c r="T56" i="8"/>
  <c r="T27" i="8"/>
  <c r="U27" i="8"/>
  <c r="U63" i="8"/>
  <c r="T63" i="8"/>
  <c r="U25" i="8"/>
  <c r="T25" i="8"/>
  <c r="T47" i="8"/>
  <c r="U47" i="8"/>
  <c r="U21" i="8"/>
  <c r="T21" i="8"/>
  <c r="T64" i="8"/>
  <c r="U64" i="8"/>
  <c r="U30" i="8"/>
  <c r="T30" i="8"/>
  <c r="T62" i="8"/>
  <c r="U62" i="8"/>
  <c r="T50" i="8"/>
  <c r="U50" i="8"/>
  <c r="T29" i="8"/>
  <c r="U29" i="8"/>
  <c r="T35" i="8"/>
  <c r="U35" i="8"/>
  <c r="U48" i="8"/>
  <c r="T48" i="8"/>
  <c r="U52" i="8"/>
  <c r="T52" i="8"/>
  <c r="T33" i="8"/>
  <c r="U33" i="8"/>
  <c r="T31" i="8"/>
  <c r="U31" i="8"/>
  <c r="U32" i="8"/>
  <c r="T32" i="8"/>
  <c r="U36" i="8"/>
  <c r="T36" i="8"/>
  <c r="U44" i="8"/>
  <c r="T44" i="8"/>
  <c r="T39" i="8"/>
  <c r="U39" i="8"/>
  <c r="U61" i="8"/>
  <c r="T61" i="8"/>
  <c r="T38" i="8"/>
  <c r="U38" i="8"/>
  <c r="T18" i="8"/>
  <c r="U18" i="8"/>
  <c r="T22" i="8"/>
  <c r="U22" i="8"/>
  <c r="T34" i="8"/>
  <c r="U34" i="8"/>
  <c r="U42" i="8"/>
  <c r="T42" i="8"/>
  <c r="T19" i="8"/>
  <c r="U19" i="8"/>
  <c r="U57" i="8"/>
  <c r="T57" i="8"/>
  <c r="T23" i="8"/>
  <c r="U23" i="8"/>
  <c r="U16" i="8"/>
  <c r="T16" i="8"/>
  <c r="T46" i="8"/>
  <c r="U46" i="8"/>
  <c r="T54" i="8"/>
  <c r="U54" i="8"/>
  <c r="T55" i="8"/>
  <c r="U55" i="8"/>
  <c r="T60" i="8"/>
  <c r="U60" i="8"/>
  <c r="U40" i="8"/>
  <c r="T40" i="8"/>
  <c r="U24" i="8"/>
  <c r="T24" i="8"/>
  <c r="T43" i="8"/>
  <c r="U43" i="8"/>
  <c r="T17" i="8"/>
  <c r="U17" i="8"/>
  <c r="U28" i="8"/>
  <c r="T28" i="8"/>
  <c r="T49" i="8"/>
  <c r="U49" i="8"/>
  <c r="U41" i="8"/>
  <c r="T41" i="8"/>
  <c r="U20" i="8"/>
  <c r="T20" i="8"/>
  <c r="U53" i="8"/>
  <c r="T53" i="8"/>
  <c r="P18" i="15"/>
  <c r="H18" i="15"/>
  <c r="I18" i="15" s="1"/>
  <c r="K18" i="15"/>
  <c r="L18" i="15" s="1"/>
  <c r="U18" i="15"/>
  <c r="X18" i="15" s="1"/>
  <c r="R18" i="15"/>
  <c r="S18" i="15" s="1"/>
  <c r="M18" i="15"/>
  <c r="N18" i="15" s="1"/>
  <c r="H44" i="15"/>
  <c r="I44" i="15" s="1"/>
  <c r="P44" i="15"/>
  <c r="R44" i="15"/>
  <c r="S44" i="15" s="1"/>
  <c r="K44" i="15"/>
  <c r="L44" i="15" s="1"/>
  <c r="U44" i="15"/>
  <c r="X44" i="15" s="1"/>
  <c r="M44" i="15"/>
  <c r="N44" i="15" s="1"/>
  <c r="P33" i="15"/>
  <c r="H33" i="15"/>
  <c r="I33" i="15" s="1"/>
  <c r="R33" i="15"/>
  <c r="S33" i="15" s="1"/>
  <c r="K33" i="15"/>
  <c r="L33" i="15" s="1"/>
  <c r="U33" i="15"/>
  <c r="X33" i="15" s="1"/>
  <c r="M33" i="15"/>
  <c r="N33" i="15" s="1"/>
  <c r="P51" i="15"/>
  <c r="U51" i="15"/>
  <c r="X51" i="15" s="1"/>
  <c r="K51" i="15"/>
  <c r="L51" i="15" s="1"/>
  <c r="H51" i="15"/>
  <c r="I51" i="15" s="1"/>
  <c r="R51" i="15"/>
  <c r="S51" i="15" s="1"/>
  <c r="M51" i="15"/>
  <c r="N51" i="15" s="1"/>
  <c r="P45" i="15"/>
  <c r="R45" i="15"/>
  <c r="S45" i="15" s="1"/>
  <c r="U45" i="15"/>
  <c r="X45" i="15" s="1"/>
  <c r="K45" i="15"/>
  <c r="L45" i="15" s="1"/>
  <c r="H45" i="15"/>
  <c r="I45" i="15" s="1"/>
  <c r="M45" i="15"/>
  <c r="N45" i="15" s="1"/>
  <c r="H58" i="15"/>
  <c r="I58" i="15" s="1"/>
  <c r="P58" i="15"/>
  <c r="U58" i="15"/>
  <c r="X58" i="15" s="1"/>
  <c r="R58" i="15"/>
  <c r="S58" i="15" s="1"/>
  <c r="N58" i="15"/>
  <c r="P32" i="15"/>
  <c r="K32" i="15"/>
  <c r="L32" i="15" s="1"/>
  <c r="H32" i="15"/>
  <c r="I32" i="15" s="1"/>
  <c r="U32" i="15"/>
  <c r="X32" i="15" s="1"/>
  <c r="R32" i="15"/>
  <c r="S32" i="15" s="1"/>
  <c r="M32" i="15"/>
  <c r="N32" i="15" s="1"/>
  <c r="P31" i="15"/>
  <c r="H31" i="15"/>
  <c r="I31" i="15" s="1"/>
  <c r="R31" i="15"/>
  <c r="S31" i="15" s="1"/>
  <c r="K31" i="15"/>
  <c r="L31" i="15" s="1"/>
  <c r="U31" i="15"/>
  <c r="X31" i="15" s="1"/>
  <c r="M31" i="15"/>
  <c r="N31" i="15" s="1"/>
  <c r="P53" i="15"/>
  <c r="R53" i="15"/>
  <c r="S53" i="15" s="1"/>
  <c r="H53" i="15"/>
  <c r="I53" i="15" s="1"/>
  <c r="K53" i="15"/>
  <c r="L53" i="15" s="1"/>
  <c r="U53" i="15"/>
  <c r="X53" i="15" s="1"/>
  <c r="M53" i="15"/>
  <c r="N53" i="15" s="1"/>
  <c r="P34" i="15"/>
  <c r="R34" i="15"/>
  <c r="S34" i="15" s="1"/>
  <c r="K34" i="15"/>
  <c r="L34" i="15" s="1"/>
  <c r="U34" i="15"/>
  <c r="X34" i="15" s="1"/>
  <c r="H34" i="15"/>
  <c r="I34" i="15" s="1"/>
  <c r="M34" i="15"/>
  <c r="N34" i="15" s="1"/>
  <c r="P22" i="15"/>
  <c r="R22" i="15"/>
  <c r="S22" i="15" s="1"/>
  <c r="U22" i="15"/>
  <c r="X22" i="15" s="1"/>
  <c r="K22" i="15"/>
  <c r="L22" i="15" s="1"/>
  <c r="H22" i="15"/>
  <c r="I22" i="15" s="1"/>
  <c r="M22" i="15"/>
  <c r="N22" i="15" s="1"/>
  <c r="P26" i="15"/>
  <c r="K26" i="15"/>
  <c r="L26" i="15" s="1"/>
  <c r="U26" i="15"/>
  <c r="X26" i="15" s="1"/>
  <c r="H26" i="15"/>
  <c r="I26" i="15" s="1"/>
  <c r="R26" i="15"/>
  <c r="S26" i="15" s="1"/>
  <c r="M26" i="15"/>
  <c r="N26" i="15" s="1"/>
  <c r="H46" i="15"/>
  <c r="I46" i="15" s="1"/>
  <c r="P46" i="15"/>
  <c r="K46" i="15"/>
  <c r="L46" i="15" s="1"/>
  <c r="R46" i="15"/>
  <c r="S46" i="15" s="1"/>
  <c r="U46" i="15"/>
  <c r="X46" i="15" s="1"/>
  <c r="M46" i="15"/>
  <c r="N46" i="15" s="1"/>
  <c r="P28" i="15"/>
  <c r="K28" i="15"/>
  <c r="L28" i="15" s="1"/>
  <c r="U28" i="15"/>
  <c r="X28" i="15" s="1"/>
  <c r="R28" i="15"/>
  <c r="S28" i="15" s="1"/>
  <c r="H28" i="15"/>
  <c r="I28" i="15" s="1"/>
  <c r="M28" i="15"/>
  <c r="N28" i="15" s="1"/>
  <c r="P40" i="15"/>
  <c r="U40" i="15"/>
  <c r="X40" i="15" s="1"/>
  <c r="R40" i="15"/>
  <c r="S40" i="15" s="1"/>
  <c r="H40" i="15"/>
  <c r="I40" i="15" s="1"/>
  <c r="K40" i="15"/>
  <c r="L40" i="15" s="1"/>
  <c r="M40" i="15"/>
  <c r="N40" i="15" s="1"/>
  <c r="H50" i="15"/>
  <c r="I50" i="15" s="1"/>
  <c r="P50" i="15"/>
  <c r="U50" i="15"/>
  <c r="X50" i="15" s="1"/>
  <c r="K50" i="15"/>
  <c r="L50" i="15" s="1"/>
  <c r="R50" i="15"/>
  <c r="S50" i="15" s="1"/>
  <c r="M50" i="15"/>
  <c r="N50" i="15" s="1"/>
  <c r="P37" i="15"/>
  <c r="K37" i="15"/>
  <c r="L37" i="15" s="1"/>
  <c r="U37" i="15"/>
  <c r="X37" i="15" s="1"/>
  <c r="H37" i="15"/>
  <c r="I37" i="15" s="1"/>
  <c r="R37" i="15"/>
  <c r="S37" i="15" s="1"/>
  <c r="M37" i="15"/>
  <c r="N37" i="15" s="1"/>
  <c r="H16" i="15"/>
  <c r="I16" i="15" s="1"/>
  <c r="P16" i="15"/>
  <c r="U16" i="15"/>
  <c r="X16" i="15" s="1"/>
  <c r="K16" i="15"/>
  <c r="L16" i="15" s="1"/>
  <c r="R16" i="15"/>
  <c r="S16" i="15" s="1"/>
  <c r="M16" i="15"/>
  <c r="H62" i="15"/>
  <c r="I62" i="15" s="1"/>
  <c r="P62" i="15"/>
  <c r="U62" i="15"/>
  <c r="X62" i="15" s="1"/>
  <c r="R62" i="15"/>
  <c r="S62" i="15" s="1"/>
  <c r="K62" i="15"/>
  <c r="L62" i="15" s="1"/>
  <c r="M62" i="15"/>
  <c r="N62" i="15" s="1"/>
  <c r="H36" i="15"/>
  <c r="I36" i="15" s="1"/>
  <c r="P36" i="15"/>
  <c r="R36" i="15"/>
  <c r="S36" i="15" s="1"/>
  <c r="U36" i="15"/>
  <c r="X36" i="15" s="1"/>
  <c r="K36" i="15"/>
  <c r="L36" i="15" s="1"/>
  <c r="M36" i="15"/>
  <c r="N36" i="15" s="1"/>
  <c r="P60" i="15"/>
  <c r="K60" i="15"/>
  <c r="L60" i="15" s="1"/>
  <c r="H60" i="15"/>
  <c r="I60" i="15" s="1"/>
  <c r="U60" i="15"/>
  <c r="X60" i="15" s="1"/>
  <c r="R60" i="15"/>
  <c r="S60" i="15" s="1"/>
  <c r="M60" i="15"/>
  <c r="N60" i="15" s="1"/>
  <c r="P38" i="15"/>
  <c r="K38" i="15"/>
  <c r="L38" i="15" s="1"/>
  <c r="R38" i="15"/>
  <c r="S38" i="15" s="1"/>
  <c r="H38" i="15"/>
  <c r="I38" i="15" s="1"/>
  <c r="M38" i="15"/>
  <c r="N38" i="15" s="1"/>
  <c r="U38" i="15"/>
  <c r="X38" i="15" s="1"/>
  <c r="P49" i="15"/>
  <c r="H49" i="15"/>
  <c r="I49" i="15" s="1"/>
  <c r="R49" i="15"/>
  <c r="S49" i="15" s="1"/>
  <c r="K49" i="15"/>
  <c r="L49" i="15" s="1"/>
  <c r="U49" i="15"/>
  <c r="X49" i="15" s="1"/>
  <c r="M49" i="15"/>
  <c r="N49" i="15" s="1"/>
  <c r="P20" i="15"/>
  <c r="U20" i="15"/>
  <c r="X20" i="15" s="1"/>
  <c r="H20" i="15"/>
  <c r="I20" i="15" s="1"/>
  <c r="K20" i="15"/>
  <c r="L20" i="15" s="1"/>
  <c r="R20" i="15"/>
  <c r="S20" i="15" s="1"/>
  <c r="M20" i="15"/>
  <c r="N20" i="15" s="1"/>
  <c r="P30" i="15"/>
  <c r="R30" i="15"/>
  <c r="S30" i="15" s="1"/>
  <c r="H30" i="15"/>
  <c r="I30" i="15" s="1"/>
  <c r="U30" i="15"/>
  <c r="X30" i="15" s="1"/>
  <c r="K30" i="15"/>
  <c r="L30" i="15" s="1"/>
  <c r="M30" i="15"/>
  <c r="N30" i="15" s="1"/>
  <c r="H54" i="15"/>
  <c r="I54" i="15" s="1"/>
  <c r="P54" i="15"/>
  <c r="U54" i="15"/>
  <c r="X54" i="15" s="1"/>
  <c r="K54" i="15"/>
  <c r="L54" i="15" s="1"/>
  <c r="R54" i="15"/>
  <c r="S54" i="15" s="1"/>
  <c r="M54" i="15"/>
  <c r="N54" i="15" s="1"/>
  <c r="P19" i="15"/>
  <c r="U19" i="15"/>
  <c r="X19" i="15" s="1"/>
  <c r="K19" i="15"/>
  <c r="L19" i="15" s="1"/>
  <c r="R19" i="15"/>
  <c r="S19" i="15" s="1"/>
  <c r="H19" i="15"/>
  <c r="I19" i="15" s="1"/>
  <c r="M19" i="15"/>
  <c r="N19" i="15" s="1"/>
  <c r="P23" i="15"/>
  <c r="R23" i="15"/>
  <c r="S23" i="15" s="1"/>
  <c r="K23" i="15"/>
  <c r="L23" i="15" s="1"/>
  <c r="U23" i="15"/>
  <c r="X23" i="15" s="1"/>
  <c r="H23" i="15"/>
  <c r="I23" i="15" s="1"/>
  <c r="M23" i="15"/>
  <c r="N23" i="15" s="1"/>
  <c r="P29" i="15"/>
  <c r="U29" i="15"/>
  <c r="X29" i="15" s="1"/>
  <c r="H29" i="15"/>
  <c r="I29" i="15" s="1"/>
  <c r="R29" i="15"/>
  <c r="S29" i="15" s="1"/>
  <c r="K29" i="15"/>
  <c r="L29" i="15" s="1"/>
  <c r="M29" i="15"/>
  <c r="N29" i="15" s="1"/>
  <c r="P48" i="15"/>
  <c r="H48" i="15"/>
  <c r="I48" i="15" s="1"/>
  <c r="U48" i="15"/>
  <c r="X48" i="15" s="1"/>
  <c r="K48" i="15"/>
  <c r="L48" i="15" s="1"/>
  <c r="M48" i="15"/>
  <c r="N48" i="15" s="1"/>
  <c r="R48" i="15"/>
  <c r="S48" i="15" s="1"/>
  <c r="P52" i="15"/>
  <c r="K52" i="15"/>
  <c r="L52" i="15" s="1"/>
  <c r="U52" i="15"/>
  <c r="X52" i="15" s="1"/>
  <c r="R52" i="15"/>
  <c r="S52" i="15" s="1"/>
  <c r="H52" i="15"/>
  <c r="I52" i="15" s="1"/>
  <c r="M52" i="15"/>
  <c r="N52" i="15" s="1"/>
  <c r="P21" i="15"/>
  <c r="U21" i="15"/>
  <c r="X21" i="15" s="1"/>
  <c r="H21" i="15"/>
  <c r="I21" i="15" s="1"/>
  <c r="K21" i="15"/>
  <c r="L21" i="15" s="1"/>
  <c r="R21" i="15"/>
  <c r="S21" i="15" s="1"/>
  <c r="M21" i="15"/>
  <c r="N21" i="15" s="1"/>
  <c r="P27" i="15"/>
  <c r="K27" i="15"/>
  <c r="L27" i="15" s="1"/>
  <c r="U27" i="15"/>
  <c r="X27" i="15" s="1"/>
  <c r="H27" i="15"/>
  <c r="I27" i="15" s="1"/>
  <c r="R27" i="15"/>
  <c r="S27" i="15" s="1"/>
  <c r="M27" i="15"/>
  <c r="N27" i="15" s="1"/>
  <c r="P56" i="15"/>
  <c r="U56" i="15"/>
  <c r="X56" i="15" s="1"/>
  <c r="K56" i="15"/>
  <c r="L56" i="15" s="1"/>
  <c r="R56" i="15"/>
  <c r="S56" i="15" s="1"/>
  <c r="H56" i="15"/>
  <c r="I56" i="15" s="1"/>
  <c r="M56" i="15"/>
  <c r="N56" i="15" s="1"/>
  <c r="P59" i="15"/>
  <c r="H59" i="15"/>
  <c r="I59" i="15" s="1"/>
  <c r="U59" i="15"/>
  <c r="X59" i="15" s="1"/>
  <c r="K59" i="15"/>
  <c r="L59" i="15" s="1"/>
  <c r="R59" i="15"/>
  <c r="S59" i="15" s="1"/>
  <c r="M59" i="15"/>
  <c r="N59" i="15" s="1"/>
  <c r="P24" i="15"/>
  <c r="K24" i="15"/>
  <c r="L24" i="15" s="1"/>
  <c r="U24" i="15"/>
  <c r="X24" i="15" s="1"/>
  <c r="R24" i="15"/>
  <c r="S24" i="15" s="1"/>
  <c r="H24" i="15"/>
  <c r="I24" i="15" s="1"/>
  <c r="M24" i="15"/>
  <c r="N24" i="15" s="1"/>
  <c r="P35" i="15"/>
  <c r="R35" i="15"/>
  <c r="S35" i="15" s="1"/>
  <c r="K35" i="15"/>
  <c r="L35" i="15" s="1"/>
  <c r="U35" i="15"/>
  <c r="X35" i="15" s="1"/>
  <c r="H35" i="15"/>
  <c r="I35" i="15" s="1"/>
  <c r="M35" i="15"/>
  <c r="N35" i="15" s="1"/>
  <c r="P25" i="15"/>
  <c r="K25" i="15"/>
  <c r="L25" i="15" s="1"/>
  <c r="U25" i="15"/>
  <c r="X25" i="15" s="1"/>
  <c r="H25" i="15"/>
  <c r="I25" i="15" s="1"/>
  <c r="R25" i="15"/>
  <c r="S25" i="15" s="1"/>
  <c r="M25" i="15"/>
  <c r="N25" i="15" s="1"/>
  <c r="P43" i="15"/>
  <c r="U43" i="15"/>
  <c r="X43" i="15" s="1"/>
  <c r="H43" i="15"/>
  <c r="I43" i="15" s="1"/>
  <c r="R43" i="15"/>
  <c r="S43" i="15" s="1"/>
  <c r="K43" i="15"/>
  <c r="L43" i="15" s="1"/>
  <c r="M43" i="15"/>
  <c r="N43" i="15" s="1"/>
  <c r="P57" i="15"/>
  <c r="U57" i="15"/>
  <c r="X57" i="15" s="1"/>
  <c r="H57" i="15"/>
  <c r="I57" i="15" s="1"/>
  <c r="R57" i="15"/>
  <c r="S57" i="15" s="1"/>
  <c r="K57" i="15"/>
  <c r="L57" i="15" s="1"/>
  <c r="M57" i="15"/>
  <c r="N57" i="15" s="1"/>
  <c r="P55" i="15"/>
  <c r="R55" i="15"/>
  <c r="S55" i="15" s="1"/>
  <c r="K55" i="15"/>
  <c r="L55" i="15" s="1"/>
  <c r="U55" i="15"/>
  <c r="X55" i="15" s="1"/>
  <c r="H55" i="15"/>
  <c r="I55" i="15" s="1"/>
  <c r="M55" i="15"/>
  <c r="N55" i="15" s="1"/>
  <c r="P47" i="15"/>
  <c r="K47" i="15"/>
  <c r="L47" i="15" s="1"/>
  <c r="U47" i="15"/>
  <c r="X47" i="15" s="1"/>
  <c r="H47" i="15"/>
  <c r="I47" i="15" s="1"/>
  <c r="R47" i="15"/>
  <c r="S47" i="15" s="1"/>
  <c r="M47" i="15"/>
  <c r="N47" i="15" s="1"/>
  <c r="P41" i="15"/>
  <c r="R41" i="15"/>
  <c r="S41" i="15" s="1"/>
  <c r="K41" i="15"/>
  <c r="L41" i="15" s="1"/>
  <c r="U41" i="15"/>
  <c r="X41" i="15" s="1"/>
  <c r="H41" i="15"/>
  <c r="I41" i="15" s="1"/>
  <c r="M41" i="15"/>
  <c r="N41" i="15" s="1"/>
  <c r="P61" i="15"/>
  <c r="K61" i="15"/>
  <c r="L61" i="15" s="1"/>
  <c r="U61" i="15"/>
  <c r="X61" i="15" s="1"/>
  <c r="H61" i="15"/>
  <c r="I61" i="15" s="1"/>
  <c r="R61" i="15"/>
  <c r="S61" i="15" s="1"/>
  <c r="M61" i="15"/>
  <c r="N61" i="15" s="1"/>
  <c r="H42" i="15"/>
  <c r="I42" i="15" s="1"/>
  <c r="P42" i="15"/>
  <c r="U42" i="15"/>
  <c r="X42" i="15" s="1"/>
  <c r="K42" i="15"/>
  <c r="L42" i="15" s="1"/>
  <c r="R42" i="15"/>
  <c r="S42" i="15" s="1"/>
  <c r="M42" i="15"/>
  <c r="N42" i="15" s="1"/>
  <c r="P39" i="15"/>
  <c r="H39" i="15"/>
  <c r="I39" i="15" s="1"/>
  <c r="U39" i="15"/>
  <c r="X39" i="15" s="1"/>
  <c r="R39" i="15"/>
  <c r="S39" i="15" s="1"/>
  <c r="K39" i="15"/>
  <c r="L39" i="15" s="1"/>
  <c r="M39" i="15"/>
  <c r="N39" i="15" s="1"/>
  <c r="K64" i="15"/>
  <c r="L64" i="15" s="1"/>
  <c r="P64" i="15"/>
  <c r="H64" i="15"/>
  <c r="I64" i="15" s="1"/>
  <c r="R64" i="15"/>
  <c r="S64" i="15" s="1"/>
  <c r="U64" i="15"/>
  <c r="X64" i="15" s="1"/>
  <c r="P17" i="15"/>
  <c r="H17" i="15"/>
  <c r="I17" i="15" s="1"/>
  <c r="U17" i="15"/>
  <c r="X17" i="15" s="1"/>
  <c r="R17" i="15"/>
  <c r="S17" i="15" s="1"/>
  <c r="K17" i="15"/>
  <c r="L17" i="15" s="1"/>
  <c r="M17" i="15"/>
  <c r="N17" i="15" s="1"/>
  <c r="H63" i="15"/>
  <c r="I63" i="15" s="1"/>
  <c r="P63" i="15"/>
  <c r="U63" i="15"/>
  <c r="X63" i="15" s="1"/>
  <c r="R63" i="15"/>
  <c r="S63" i="15" s="1"/>
  <c r="K63" i="15"/>
  <c r="L63" i="15" s="1"/>
  <c r="M63" i="15"/>
  <c r="N63" i="15" s="1"/>
  <c r="T28" i="7"/>
  <c r="U28" i="7"/>
  <c r="V28" i="7"/>
  <c r="R28" i="7"/>
  <c r="S28" i="7"/>
  <c r="R14" i="7"/>
  <c r="S14" i="7"/>
  <c r="T14" i="7"/>
  <c r="U14" i="7"/>
  <c r="V14" i="7"/>
  <c r="R32" i="7"/>
  <c r="S32" i="7"/>
  <c r="T32" i="7"/>
  <c r="U32" i="7"/>
  <c r="V32" i="7"/>
  <c r="T20" i="7"/>
  <c r="U20" i="7"/>
  <c r="V20" i="7"/>
  <c r="R20" i="7"/>
  <c r="S20" i="7"/>
  <c r="R24" i="7"/>
  <c r="S24" i="7"/>
  <c r="T24" i="7"/>
  <c r="V24" i="7"/>
  <c r="U24" i="7"/>
  <c r="T44" i="7"/>
  <c r="V44" i="7"/>
  <c r="U44" i="7"/>
  <c r="R44" i="7"/>
  <c r="S44" i="7"/>
  <c r="R38" i="7"/>
  <c r="T38" i="7"/>
  <c r="S38" i="7"/>
  <c r="U38" i="7"/>
  <c r="V38" i="7"/>
  <c r="S35" i="7"/>
  <c r="R35" i="7"/>
  <c r="T35" i="7"/>
  <c r="U35" i="7"/>
  <c r="V35" i="7"/>
  <c r="S17" i="7"/>
  <c r="U17" i="7"/>
  <c r="T17" i="7"/>
  <c r="V17" i="7"/>
  <c r="R17" i="7"/>
  <c r="R21" i="7"/>
  <c r="S21" i="7"/>
  <c r="T21" i="7"/>
  <c r="U21" i="7"/>
  <c r="V21" i="7"/>
  <c r="R27" i="7"/>
  <c r="S27" i="7"/>
  <c r="T27" i="7"/>
  <c r="U27" i="7"/>
  <c r="V27" i="7"/>
  <c r="R46" i="7"/>
  <c r="U46" i="7"/>
  <c r="S46" i="7"/>
  <c r="T46" i="7"/>
  <c r="V46" i="7"/>
  <c r="V50" i="7"/>
  <c r="R50" i="7"/>
  <c r="T50" i="7"/>
  <c r="U50" i="7"/>
  <c r="S50" i="7"/>
  <c r="R19" i="7"/>
  <c r="S19" i="7"/>
  <c r="T19" i="7"/>
  <c r="U19" i="7"/>
  <c r="V19" i="7"/>
  <c r="S25" i="7"/>
  <c r="U25" i="7"/>
  <c r="V25" i="7"/>
  <c r="T25" i="7"/>
  <c r="R25" i="7"/>
  <c r="R54" i="7"/>
  <c r="T54" i="7"/>
  <c r="U54" i="7"/>
  <c r="S54" i="7"/>
  <c r="V54" i="7"/>
  <c r="V26" i="7"/>
  <c r="R26" i="7"/>
  <c r="S26" i="7"/>
  <c r="T26" i="7"/>
  <c r="U26" i="7"/>
  <c r="T60" i="7"/>
  <c r="U60" i="7"/>
  <c r="V60" i="7"/>
  <c r="R60" i="7"/>
  <c r="S60" i="7"/>
  <c r="T52" i="7"/>
  <c r="U52" i="7"/>
  <c r="V52" i="7"/>
  <c r="R52" i="7"/>
  <c r="S52" i="7"/>
  <c r="V58" i="7"/>
  <c r="R58" i="7"/>
  <c r="S58" i="7"/>
  <c r="T58" i="7"/>
  <c r="U58" i="7"/>
  <c r="S33" i="7"/>
  <c r="V33" i="7"/>
  <c r="T33" i="7"/>
  <c r="U33" i="7"/>
  <c r="R33" i="7"/>
  <c r="S41" i="7"/>
  <c r="T41" i="7"/>
  <c r="U41" i="7"/>
  <c r="V41" i="7"/>
  <c r="R41" i="7"/>
  <c r="R53" i="7"/>
  <c r="S53" i="7"/>
  <c r="U53" i="7"/>
  <c r="V53" i="7"/>
  <c r="T53" i="7"/>
  <c r="U39" i="7"/>
  <c r="V39" i="7"/>
  <c r="R39" i="7"/>
  <c r="S39" i="7"/>
  <c r="T39" i="7"/>
  <c r="T59" i="7"/>
  <c r="R59" i="7"/>
  <c r="S59" i="7"/>
  <c r="U59" i="7"/>
  <c r="V59" i="7"/>
  <c r="R37" i="7"/>
  <c r="S37" i="7"/>
  <c r="U37" i="7"/>
  <c r="T37" i="7"/>
  <c r="V37" i="7"/>
  <c r="S48" i="7"/>
  <c r="R48" i="7"/>
  <c r="T48" i="7"/>
  <c r="U48" i="7"/>
  <c r="V48" i="7"/>
  <c r="R22" i="7"/>
  <c r="S22" i="7"/>
  <c r="T22" i="7"/>
  <c r="U22" i="7"/>
  <c r="V22" i="7"/>
  <c r="U23" i="7"/>
  <c r="V23" i="7"/>
  <c r="R23" i="7"/>
  <c r="S23" i="7"/>
  <c r="T23" i="7"/>
  <c r="U55" i="7"/>
  <c r="V55" i="7"/>
  <c r="R55" i="7"/>
  <c r="S55" i="7"/>
  <c r="T55" i="7"/>
  <c r="R45" i="7"/>
  <c r="S45" i="7"/>
  <c r="U45" i="7"/>
  <c r="T45" i="7"/>
  <c r="V45" i="7"/>
  <c r="R40" i="7"/>
  <c r="S40" i="7"/>
  <c r="T40" i="7"/>
  <c r="V40" i="7"/>
  <c r="U40" i="7"/>
  <c r="V18" i="7"/>
  <c r="R18" i="7"/>
  <c r="S18" i="7"/>
  <c r="T18" i="7"/>
  <c r="U18" i="7"/>
  <c r="R62" i="7"/>
  <c r="T62" i="7"/>
  <c r="S62" i="7"/>
  <c r="U62" i="7"/>
  <c r="V62" i="7"/>
  <c r="V42" i="7"/>
  <c r="R42" i="7"/>
  <c r="U42" i="7"/>
  <c r="S42" i="7"/>
  <c r="T42" i="7"/>
  <c r="U31" i="7"/>
  <c r="V31" i="7"/>
  <c r="S31" i="7"/>
  <c r="T31" i="7"/>
  <c r="R31" i="7"/>
  <c r="S49" i="7"/>
  <c r="U49" i="7"/>
  <c r="V49" i="7"/>
  <c r="T49" i="7"/>
  <c r="R49" i="7"/>
  <c r="T43" i="7"/>
  <c r="R43" i="7"/>
  <c r="S43" i="7"/>
  <c r="U43" i="7"/>
  <c r="V43" i="7"/>
  <c r="R56" i="7"/>
  <c r="S56" i="7"/>
  <c r="T56" i="7"/>
  <c r="V56" i="7"/>
  <c r="U56" i="7"/>
  <c r="R30" i="7"/>
  <c r="T30" i="7"/>
  <c r="U30" i="7"/>
  <c r="S30" i="7"/>
  <c r="V30" i="7"/>
  <c r="R29" i="7"/>
  <c r="S29" i="7"/>
  <c r="T29" i="7"/>
  <c r="U29" i="7"/>
  <c r="V29" i="7"/>
  <c r="R51" i="7"/>
  <c r="S51" i="7"/>
  <c r="T51" i="7"/>
  <c r="U51" i="7"/>
  <c r="V51" i="7"/>
  <c r="R61" i="7"/>
  <c r="S61" i="7"/>
  <c r="T61" i="7"/>
  <c r="U61" i="7"/>
  <c r="V61" i="7"/>
  <c r="U47" i="7"/>
  <c r="V47" i="7"/>
  <c r="T47" i="7"/>
  <c r="R47" i="7"/>
  <c r="S47" i="7"/>
  <c r="V34" i="7"/>
  <c r="R34" i="7"/>
  <c r="T34" i="7"/>
  <c r="S34" i="7"/>
  <c r="U34" i="7"/>
  <c r="S57" i="7"/>
  <c r="U57" i="7"/>
  <c r="V57" i="7"/>
  <c r="T57" i="7"/>
  <c r="R57" i="7"/>
  <c r="S16" i="7"/>
  <c r="R16" i="7"/>
  <c r="T16" i="7"/>
  <c r="V16" i="7"/>
  <c r="U16" i="7"/>
  <c r="U15" i="7"/>
  <c r="V15" i="7"/>
  <c r="R15" i="7"/>
  <c r="S15" i="7"/>
  <c r="T15" i="7"/>
  <c r="T36" i="7"/>
  <c r="U36" i="7"/>
  <c r="V36" i="7"/>
  <c r="S36" i="7"/>
  <c r="R36" i="7"/>
  <c r="K18" i="7"/>
  <c r="L18" i="7"/>
  <c r="AM18" i="7" s="1"/>
  <c r="AN18" i="7" s="1"/>
  <c r="AO18" i="7" s="1"/>
  <c r="P18" i="7"/>
  <c r="BK18" i="7" s="1"/>
  <c r="BL18" i="7" s="1"/>
  <c r="BM18" i="7" s="1"/>
  <c r="M18" i="7"/>
  <c r="AY18" i="7" s="1"/>
  <c r="AZ18" i="7" s="1"/>
  <c r="BA18" i="7" s="1"/>
  <c r="N18" i="7"/>
  <c r="BC18" i="7" s="1"/>
  <c r="BD18" i="7" s="1"/>
  <c r="BE18" i="7" s="1"/>
  <c r="N32" i="7"/>
  <c r="BC32" i="7" s="1"/>
  <c r="BD32" i="7" s="1"/>
  <c r="BE32" i="7" s="1"/>
  <c r="P32" i="7"/>
  <c r="BK32" i="7" s="1"/>
  <c r="BL32" i="7" s="1"/>
  <c r="BM32" i="7" s="1"/>
  <c r="M32" i="7"/>
  <c r="AY32" i="7" s="1"/>
  <c r="AZ32" i="7" s="1"/>
  <c r="BA32" i="7" s="1"/>
  <c r="K32" i="7"/>
  <c r="L32" i="7"/>
  <c r="AM32" i="7" s="1"/>
  <c r="AN32" i="7" s="1"/>
  <c r="AO32" i="7" s="1"/>
  <c r="P20" i="7"/>
  <c r="BK20" i="7" s="1"/>
  <c r="BL20" i="7" s="1"/>
  <c r="BM20" i="7" s="1"/>
  <c r="M20" i="7"/>
  <c r="AY20" i="7" s="1"/>
  <c r="AZ20" i="7" s="1"/>
  <c r="BA20" i="7" s="1"/>
  <c r="K20" i="7"/>
  <c r="N20" i="7"/>
  <c r="BC20" i="7" s="1"/>
  <c r="BD20" i="7" s="1"/>
  <c r="BE20" i="7" s="1"/>
  <c r="L20" i="7"/>
  <c r="AM20" i="7" s="1"/>
  <c r="AN20" i="7" s="1"/>
  <c r="AO20" i="7" s="1"/>
  <c r="K24" i="7"/>
  <c r="L24" i="7"/>
  <c r="AM24" i="7" s="1"/>
  <c r="AN24" i="7" s="1"/>
  <c r="AO24" i="7" s="1"/>
  <c r="P24" i="7"/>
  <c r="BK24" i="7" s="1"/>
  <c r="BL24" i="7" s="1"/>
  <c r="BM24" i="7" s="1"/>
  <c r="M24" i="7"/>
  <c r="AY24" i="7" s="1"/>
  <c r="AZ24" i="7" s="1"/>
  <c r="BA24" i="7" s="1"/>
  <c r="N24" i="7"/>
  <c r="BC24" i="7" s="1"/>
  <c r="BD24" i="7" s="1"/>
  <c r="BE24" i="7" s="1"/>
  <c r="L44" i="7"/>
  <c r="AM44" i="7" s="1"/>
  <c r="AN44" i="7" s="1"/>
  <c r="AO44" i="7" s="1"/>
  <c r="M44" i="7"/>
  <c r="AY44" i="7" s="1"/>
  <c r="AZ44" i="7" s="1"/>
  <c r="BA44" i="7" s="1"/>
  <c r="N44" i="7"/>
  <c r="BC44" i="7" s="1"/>
  <c r="BD44" i="7" s="1"/>
  <c r="BE44" i="7" s="1"/>
  <c r="K44" i="7"/>
  <c r="P44" i="7"/>
  <c r="BK44" i="7" s="1"/>
  <c r="BL44" i="7" s="1"/>
  <c r="BM44" i="7" s="1"/>
  <c r="K47" i="7"/>
  <c r="L47" i="7"/>
  <c r="AM47" i="7" s="1"/>
  <c r="AN47" i="7" s="1"/>
  <c r="AO47" i="7" s="1"/>
  <c r="M47" i="7"/>
  <c r="AY47" i="7" s="1"/>
  <c r="AZ47" i="7" s="1"/>
  <c r="BA47" i="7" s="1"/>
  <c r="N47" i="7"/>
  <c r="BC47" i="7" s="1"/>
  <c r="BD47" i="7" s="1"/>
  <c r="BE47" i="7" s="1"/>
  <c r="P47" i="7"/>
  <c r="BK47" i="7" s="1"/>
  <c r="BL47" i="7" s="1"/>
  <c r="BM47" i="7" s="1"/>
  <c r="N14" i="7"/>
  <c r="BC14" i="7" s="1"/>
  <c r="BD14" i="7" s="1"/>
  <c r="BE14" i="7" s="1"/>
  <c r="K14" i="7"/>
  <c r="L14" i="7"/>
  <c r="AM14" i="7" s="1"/>
  <c r="AN14" i="7" s="1"/>
  <c r="AO14" i="7" s="1"/>
  <c r="M14" i="7"/>
  <c r="AY14" i="7" s="1"/>
  <c r="AZ14" i="7" s="1"/>
  <c r="BA14" i="7" s="1"/>
  <c r="P14" i="7"/>
  <c r="BK14" i="7" s="1"/>
  <c r="BL14" i="7" s="1"/>
  <c r="BM14" i="7" s="1"/>
  <c r="K21" i="7"/>
  <c r="L21" i="7"/>
  <c r="AM21" i="7" s="1"/>
  <c r="AN21" i="7" s="1"/>
  <c r="AO21" i="7" s="1"/>
  <c r="P21" i="7"/>
  <c r="BK21" i="7" s="1"/>
  <c r="BL21" i="7" s="1"/>
  <c r="BM21" i="7" s="1"/>
  <c r="M21" i="7"/>
  <c r="AY21" i="7" s="1"/>
  <c r="AZ21" i="7" s="1"/>
  <c r="BA21" i="7" s="1"/>
  <c r="N21" i="7"/>
  <c r="BC21" i="7" s="1"/>
  <c r="BD21" i="7" s="1"/>
  <c r="BE21" i="7" s="1"/>
  <c r="K27" i="7"/>
  <c r="P27" i="7"/>
  <c r="BK27" i="7" s="1"/>
  <c r="BL27" i="7" s="1"/>
  <c r="BM27" i="7" s="1"/>
  <c r="L27" i="7"/>
  <c r="AM27" i="7" s="1"/>
  <c r="AN27" i="7" s="1"/>
  <c r="AO27" i="7" s="1"/>
  <c r="M27" i="7"/>
  <c r="AY27" i="7" s="1"/>
  <c r="AZ27" i="7" s="1"/>
  <c r="BA27" i="7" s="1"/>
  <c r="N27" i="7"/>
  <c r="BC27" i="7" s="1"/>
  <c r="BD27" i="7" s="1"/>
  <c r="BE27" i="7" s="1"/>
  <c r="M46" i="7"/>
  <c r="AY46" i="7" s="1"/>
  <c r="AZ46" i="7" s="1"/>
  <c r="BA46" i="7" s="1"/>
  <c r="K46" i="7"/>
  <c r="N46" i="7"/>
  <c r="BC46" i="7" s="1"/>
  <c r="BD46" i="7" s="1"/>
  <c r="BE46" i="7" s="1"/>
  <c r="L46" i="7"/>
  <c r="AM46" i="7" s="1"/>
  <c r="AN46" i="7" s="1"/>
  <c r="AO46" i="7" s="1"/>
  <c r="P46" i="7"/>
  <c r="BK46" i="7" s="1"/>
  <c r="BL46" i="7" s="1"/>
  <c r="BM46" i="7" s="1"/>
  <c r="K50" i="7"/>
  <c r="L50" i="7"/>
  <c r="AM50" i="7" s="1"/>
  <c r="AN50" i="7" s="1"/>
  <c r="AO50" i="7" s="1"/>
  <c r="M50" i="7"/>
  <c r="AY50" i="7" s="1"/>
  <c r="AZ50" i="7" s="1"/>
  <c r="BA50" i="7" s="1"/>
  <c r="P50" i="7"/>
  <c r="BK50" i="7" s="1"/>
  <c r="BL50" i="7" s="1"/>
  <c r="BM50" i="7" s="1"/>
  <c r="N50" i="7"/>
  <c r="BC50" i="7" s="1"/>
  <c r="BD50" i="7" s="1"/>
  <c r="BE50" i="7" s="1"/>
  <c r="M19" i="7"/>
  <c r="AY19" i="7" s="1"/>
  <c r="AZ19" i="7" s="1"/>
  <c r="BA19" i="7" s="1"/>
  <c r="N19" i="7"/>
  <c r="BC19" i="7" s="1"/>
  <c r="BD19" i="7" s="1"/>
  <c r="BE19" i="7" s="1"/>
  <c r="K19" i="7"/>
  <c r="P19" i="7"/>
  <c r="BK19" i="7" s="1"/>
  <c r="BL19" i="7" s="1"/>
  <c r="BM19" i="7" s="1"/>
  <c r="L19" i="7"/>
  <c r="AM19" i="7" s="1"/>
  <c r="AN19" i="7" s="1"/>
  <c r="AO19" i="7" s="1"/>
  <c r="L25" i="7"/>
  <c r="AM25" i="7" s="1"/>
  <c r="AN25" i="7" s="1"/>
  <c r="AO25" i="7" s="1"/>
  <c r="M25" i="7"/>
  <c r="AY25" i="7" s="1"/>
  <c r="AZ25" i="7" s="1"/>
  <c r="BA25" i="7" s="1"/>
  <c r="N25" i="7"/>
  <c r="BC25" i="7" s="1"/>
  <c r="BD25" i="7" s="1"/>
  <c r="BE25" i="7" s="1"/>
  <c r="P25" i="7"/>
  <c r="BK25" i="7" s="1"/>
  <c r="BL25" i="7" s="1"/>
  <c r="BM25" i="7" s="1"/>
  <c r="K25" i="7"/>
  <c r="L54" i="7"/>
  <c r="AM54" i="7" s="1"/>
  <c r="AN54" i="7" s="1"/>
  <c r="AO54" i="7" s="1"/>
  <c r="M54" i="7"/>
  <c r="AY54" i="7" s="1"/>
  <c r="AZ54" i="7" s="1"/>
  <c r="BA54" i="7" s="1"/>
  <c r="N54" i="7"/>
  <c r="BC54" i="7" s="1"/>
  <c r="BD54" i="7" s="1"/>
  <c r="BE54" i="7" s="1"/>
  <c r="P54" i="7"/>
  <c r="BK54" i="7" s="1"/>
  <c r="BL54" i="7" s="1"/>
  <c r="BM54" i="7" s="1"/>
  <c r="K54" i="7"/>
  <c r="N26" i="7"/>
  <c r="BC26" i="7" s="1"/>
  <c r="BD26" i="7" s="1"/>
  <c r="BE26" i="7" s="1"/>
  <c r="P26" i="7"/>
  <c r="BK26" i="7" s="1"/>
  <c r="BL26" i="7" s="1"/>
  <c r="BM26" i="7" s="1"/>
  <c r="M26" i="7"/>
  <c r="AY26" i="7" s="1"/>
  <c r="AZ26" i="7" s="1"/>
  <c r="BA26" i="7" s="1"/>
  <c r="K26" i="7"/>
  <c r="L26" i="7"/>
  <c r="AM26" i="7" s="1"/>
  <c r="AN26" i="7" s="1"/>
  <c r="AO26" i="7" s="1"/>
  <c r="P52" i="7"/>
  <c r="BK52" i="7" s="1"/>
  <c r="BL52" i="7" s="1"/>
  <c r="BM52" i="7" s="1"/>
  <c r="M52" i="7"/>
  <c r="AY52" i="7" s="1"/>
  <c r="AZ52" i="7" s="1"/>
  <c r="BA52" i="7" s="1"/>
  <c r="N52" i="7"/>
  <c r="BC52" i="7" s="1"/>
  <c r="BD52" i="7" s="1"/>
  <c r="BE52" i="7" s="1"/>
  <c r="K52" i="7"/>
  <c r="L52" i="7"/>
  <c r="AM52" i="7" s="1"/>
  <c r="AN52" i="7" s="1"/>
  <c r="AO52" i="7" s="1"/>
  <c r="P33" i="7"/>
  <c r="BK33" i="7" s="1"/>
  <c r="BL33" i="7" s="1"/>
  <c r="BM33" i="7" s="1"/>
  <c r="N33" i="7"/>
  <c r="BC33" i="7" s="1"/>
  <c r="BD33" i="7" s="1"/>
  <c r="BE33" i="7" s="1"/>
  <c r="K33" i="7"/>
  <c r="L33" i="7"/>
  <c r="AM33" i="7" s="1"/>
  <c r="AN33" i="7" s="1"/>
  <c r="AO33" i="7" s="1"/>
  <c r="M33" i="7"/>
  <c r="AY33" i="7" s="1"/>
  <c r="AZ33" i="7" s="1"/>
  <c r="BA33" i="7" s="1"/>
  <c r="K59" i="7"/>
  <c r="N59" i="7"/>
  <c r="BC59" i="7" s="1"/>
  <c r="BD59" i="7" s="1"/>
  <c r="BE59" i="7" s="1"/>
  <c r="L59" i="7"/>
  <c r="AM59" i="7" s="1"/>
  <c r="AN59" i="7" s="1"/>
  <c r="AO59" i="7" s="1"/>
  <c r="M59" i="7"/>
  <c r="AY59" i="7" s="1"/>
  <c r="AZ59" i="7" s="1"/>
  <c r="BA59" i="7" s="1"/>
  <c r="P59" i="7"/>
  <c r="BK59" i="7" s="1"/>
  <c r="BL59" i="7" s="1"/>
  <c r="BM59" i="7" s="1"/>
  <c r="N48" i="7"/>
  <c r="BC48" i="7" s="1"/>
  <c r="BD48" i="7" s="1"/>
  <c r="BE48" i="7" s="1"/>
  <c r="M48" i="7"/>
  <c r="AY48" i="7" s="1"/>
  <c r="AZ48" i="7" s="1"/>
  <c r="BA48" i="7" s="1"/>
  <c r="P48" i="7"/>
  <c r="BK48" i="7" s="1"/>
  <c r="BL48" i="7" s="1"/>
  <c r="BM48" i="7" s="1"/>
  <c r="K48" i="7"/>
  <c r="L48" i="7"/>
  <c r="AM48" i="7" s="1"/>
  <c r="AN48" i="7" s="1"/>
  <c r="AO48" i="7" s="1"/>
  <c r="P17" i="7"/>
  <c r="BK17" i="7" s="1"/>
  <c r="BL17" i="7" s="1"/>
  <c r="BM17" i="7" s="1"/>
  <c r="M17" i="7"/>
  <c r="AY17" i="7" s="1"/>
  <c r="AZ17" i="7" s="1"/>
  <c r="BA17" i="7" s="1"/>
  <c r="K17" i="7"/>
  <c r="L17" i="7"/>
  <c r="AM17" i="7" s="1"/>
  <c r="AN17" i="7" s="1"/>
  <c r="AO17" i="7" s="1"/>
  <c r="N17" i="7"/>
  <c r="BC17" i="7" s="1"/>
  <c r="BD17" i="7" s="1"/>
  <c r="BE17" i="7" s="1"/>
  <c r="L22" i="7"/>
  <c r="AM22" i="7" s="1"/>
  <c r="AN22" i="7" s="1"/>
  <c r="AO22" i="7" s="1"/>
  <c r="M22" i="7"/>
  <c r="AY22" i="7" s="1"/>
  <c r="AZ22" i="7" s="1"/>
  <c r="BA22" i="7" s="1"/>
  <c r="N22" i="7"/>
  <c r="BC22" i="7" s="1"/>
  <c r="BD22" i="7" s="1"/>
  <c r="BE22" i="7" s="1"/>
  <c r="K22" i="7"/>
  <c r="P22" i="7"/>
  <c r="BK22" i="7" s="1"/>
  <c r="BL22" i="7" s="1"/>
  <c r="BM22" i="7" s="1"/>
  <c r="P55" i="7"/>
  <c r="BK55" i="7" s="1"/>
  <c r="BL55" i="7" s="1"/>
  <c r="BM55" i="7" s="1"/>
  <c r="N55" i="7"/>
  <c r="BC55" i="7" s="1"/>
  <c r="BD55" i="7" s="1"/>
  <c r="BE55" i="7" s="1"/>
  <c r="M55" i="7"/>
  <c r="AY55" i="7" s="1"/>
  <c r="AZ55" i="7" s="1"/>
  <c r="BA55" i="7" s="1"/>
  <c r="L55" i="7"/>
  <c r="AM55" i="7" s="1"/>
  <c r="AN55" i="7" s="1"/>
  <c r="AO55" i="7" s="1"/>
  <c r="K55" i="7"/>
  <c r="K40" i="7"/>
  <c r="L40" i="7"/>
  <c r="AM40" i="7" s="1"/>
  <c r="AN40" i="7" s="1"/>
  <c r="AO40" i="7" s="1"/>
  <c r="M40" i="7"/>
  <c r="AY40" i="7" s="1"/>
  <c r="AZ40" i="7" s="1"/>
  <c r="BA40" i="7" s="1"/>
  <c r="P40" i="7"/>
  <c r="BK40" i="7" s="1"/>
  <c r="BL40" i="7" s="1"/>
  <c r="BM40" i="7" s="1"/>
  <c r="N40" i="7"/>
  <c r="BC40" i="7" s="1"/>
  <c r="BD40" i="7" s="1"/>
  <c r="BE40" i="7" s="1"/>
  <c r="M35" i="7"/>
  <c r="AY35" i="7" s="1"/>
  <c r="AZ35" i="7" s="1"/>
  <c r="BA35" i="7" s="1"/>
  <c r="N35" i="7"/>
  <c r="BC35" i="7" s="1"/>
  <c r="BD35" i="7" s="1"/>
  <c r="BE35" i="7" s="1"/>
  <c r="P35" i="7"/>
  <c r="BK35" i="7" s="1"/>
  <c r="BL35" i="7" s="1"/>
  <c r="BM35" i="7" s="1"/>
  <c r="K35" i="7"/>
  <c r="L35" i="7"/>
  <c r="AM35" i="7" s="1"/>
  <c r="AN35" i="7" s="1"/>
  <c r="AO35" i="7" s="1"/>
  <c r="L60" i="7"/>
  <c r="AM60" i="7" s="1"/>
  <c r="AN60" i="7" s="1"/>
  <c r="AO60" i="7" s="1"/>
  <c r="M60" i="7"/>
  <c r="AY60" i="7" s="1"/>
  <c r="AZ60" i="7" s="1"/>
  <c r="BA60" i="7" s="1"/>
  <c r="N60" i="7"/>
  <c r="BC60" i="7" s="1"/>
  <c r="BD60" i="7" s="1"/>
  <c r="BE60" i="7" s="1"/>
  <c r="K60" i="7"/>
  <c r="P60" i="7"/>
  <c r="BK60" i="7" s="1"/>
  <c r="BL60" i="7" s="1"/>
  <c r="BM60" i="7" s="1"/>
  <c r="N58" i="7"/>
  <c r="BC58" i="7" s="1"/>
  <c r="BD58" i="7" s="1"/>
  <c r="BE58" i="7" s="1"/>
  <c r="P58" i="7"/>
  <c r="BK58" i="7" s="1"/>
  <c r="BL58" i="7" s="1"/>
  <c r="BM58" i="7" s="1"/>
  <c r="K58" i="7"/>
  <c r="L58" i="7"/>
  <c r="AM58" i="7" s="1"/>
  <c r="AN58" i="7" s="1"/>
  <c r="AO58" i="7" s="1"/>
  <c r="M58" i="7"/>
  <c r="AY58" i="7" s="1"/>
  <c r="AZ58" i="7" s="1"/>
  <c r="BA58" i="7" s="1"/>
  <c r="P23" i="7"/>
  <c r="BK23" i="7" s="1"/>
  <c r="BL23" i="7" s="1"/>
  <c r="BM23" i="7" s="1"/>
  <c r="L23" i="7"/>
  <c r="AM23" i="7" s="1"/>
  <c r="AN23" i="7" s="1"/>
  <c r="AO23" i="7" s="1"/>
  <c r="M23" i="7"/>
  <c r="AY23" i="7" s="1"/>
  <c r="AZ23" i="7" s="1"/>
  <c r="BA23" i="7" s="1"/>
  <c r="N23" i="7"/>
  <c r="BC23" i="7" s="1"/>
  <c r="BD23" i="7" s="1"/>
  <c r="BE23" i="7" s="1"/>
  <c r="K23" i="7"/>
  <c r="K53" i="7"/>
  <c r="L53" i="7"/>
  <c r="AM53" i="7" s="1"/>
  <c r="AN53" i="7" s="1"/>
  <c r="AO53" i="7" s="1"/>
  <c r="M53" i="7"/>
  <c r="AY53" i="7" s="1"/>
  <c r="AZ53" i="7" s="1"/>
  <c r="BA53" i="7" s="1"/>
  <c r="P53" i="7"/>
  <c r="BK53" i="7" s="1"/>
  <c r="BL53" i="7" s="1"/>
  <c r="BM53" i="7" s="1"/>
  <c r="N53" i="7"/>
  <c r="BC53" i="7" s="1"/>
  <c r="BD53" i="7" s="1"/>
  <c r="BE53" i="7" s="1"/>
  <c r="P39" i="7"/>
  <c r="BK39" i="7" s="1"/>
  <c r="BL39" i="7" s="1"/>
  <c r="BM39" i="7" s="1"/>
  <c r="N39" i="7"/>
  <c r="BC39" i="7" s="1"/>
  <c r="BD39" i="7" s="1"/>
  <c r="BE39" i="7" s="1"/>
  <c r="K39" i="7"/>
  <c r="L39" i="7"/>
  <c r="AM39" i="7" s="1"/>
  <c r="AN39" i="7" s="1"/>
  <c r="AO39" i="7" s="1"/>
  <c r="M39" i="7"/>
  <c r="AY39" i="7" s="1"/>
  <c r="AZ39" i="7" s="1"/>
  <c r="BA39" i="7" s="1"/>
  <c r="N16" i="7"/>
  <c r="BC16" i="7" s="1"/>
  <c r="BD16" i="7" s="1"/>
  <c r="BE16" i="7" s="1"/>
  <c r="P16" i="7"/>
  <c r="BK16" i="7" s="1"/>
  <c r="BL16" i="7" s="1"/>
  <c r="BM16" i="7" s="1"/>
  <c r="K16" i="7"/>
  <c r="L16" i="7"/>
  <c r="AM16" i="7" s="1"/>
  <c r="AN16" i="7" s="1"/>
  <c r="AO16" i="7" s="1"/>
  <c r="M16" i="7"/>
  <c r="AY16" i="7" s="1"/>
  <c r="AZ16" i="7" s="1"/>
  <c r="BA16" i="7" s="1"/>
  <c r="K15" i="7"/>
  <c r="L15" i="7"/>
  <c r="AM15" i="7" s="1"/>
  <c r="AN15" i="7" s="1"/>
  <c r="AO15" i="7" s="1"/>
  <c r="M15" i="7"/>
  <c r="AY15" i="7" s="1"/>
  <c r="AZ15" i="7" s="1"/>
  <c r="BA15" i="7" s="1"/>
  <c r="N15" i="7"/>
  <c r="BC15" i="7" s="1"/>
  <c r="BD15" i="7" s="1"/>
  <c r="BE15" i="7" s="1"/>
  <c r="P15" i="7"/>
  <c r="BK15" i="7" s="1"/>
  <c r="BL15" i="7" s="1"/>
  <c r="BM15" i="7" s="1"/>
  <c r="P49" i="7"/>
  <c r="BK49" i="7" s="1"/>
  <c r="BL49" i="7" s="1"/>
  <c r="BM49" i="7" s="1"/>
  <c r="N49" i="7"/>
  <c r="BC49" i="7" s="1"/>
  <c r="BD49" i="7" s="1"/>
  <c r="BE49" i="7" s="1"/>
  <c r="K49" i="7"/>
  <c r="L49" i="7"/>
  <c r="AM49" i="7" s="1"/>
  <c r="AN49" i="7" s="1"/>
  <c r="AO49" i="7" s="1"/>
  <c r="M49" i="7"/>
  <c r="AY49" i="7" s="1"/>
  <c r="AZ49" i="7" s="1"/>
  <c r="BA49" i="7" s="1"/>
  <c r="K56" i="7"/>
  <c r="P56" i="7"/>
  <c r="BK56" i="7" s="1"/>
  <c r="BL56" i="7" s="1"/>
  <c r="BM56" i="7" s="1"/>
  <c r="L56" i="7"/>
  <c r="AM56" i="7" s="1"/>
  <c r="AN56" i="7" s="1"/>
  <c r="AO56" i="7" s="1"/>
  <c r="M56" i="7"/>
  <c r="AY56" i="7" s="1"/>
  <c r="AZ56" i="7" s="1"/>
  <c r="BA56" i="7" s="1"/>
  <c r="N56" i="7"/>
  <c r="BC56" i="7" s="1"/>
  <c r="BD56" i="7" s="1"/>
  <c r="BE56" i="7" s="1"/>
  <c r="N29" i="7"/>
  <c r="BC29" i="7" s="1"/>
  <c r="BD29" i="7" s="1"/>
  <c r="BE29" i="7" s="1"/>
  <c r="M29" i="7"/>
  <c r="AY29" i="7" s="1"/>
  <c r="AZ29" i="7" s="1"/>
  <c r="BA29" i="7" s="1"/>
  <c r="P29" i="7"/>
  <c r="BK29" i="7" s="1"/>
  <c r="BL29" i="7" s="1"/>
  <c r="BM29" i="7" s="1"/>
  <c r="K29" i="7"/>
  <c r="L29" i="7"/>
  <c r="AM29" i="7" s="1"/>
  <c r="AN29" i="7" s="1"/>
  <c r="AO29" i="7" s="1"/>
  <c r="M51" i="7"/>
  <c r="AY51" i="7" s="1"/>
  <c r="AZ51" i="7" s="1"/>
  <c r="BA51" i="7" s="1"/>
  <c r="N51" i="7"/>
  <c r="BC51" i="7" s="1"/>
  <c r="BD51" i="7" s="1"/>
  <c r="BE51" i="7" s="1"/>
  <c r="P51" i="7"/>
  <c r="BK51" i="7" s="1"/>
  <c r="BL51" i="7" s="1"/>
  <c r="BM51" i="7" s="1"/>
  <c r="L51" i="7"/>
  <c r="AM51" i="7" s="1"/>
  <c r="AN51" i="7" s="1"/>
  <c r="AO51" i="7" s="1"/>
  <c r="K51" i="7"/>
  <c r="N61" i="7"/>
  <c r="BC61" i="7" s="1"/>
  <c r="BD61" i="7" s="1"/>
  <c r="BE61" i="7" s="1"/>
  <c r="P61" i="7"/>
  <c r="BK61" i="7" s="1"/>
  <c r="BL61" i="7" s="1"/>
  <c r="BM61" i="7" s="1"/>
  <c r="L61" i="7"/>
  <c r="AM61" i="7" s="1"/>
  <c r="AN61" i="7" s="1"/>
  <c r="AO61" i="7" s="1"/>
  <c r="K61" i="7"/>
  <c r="M61" i="7"/>
  <c r="AY61" i="7" s="1"/>
  <c r="AZ61" i="7" s="1"/>
  <c r="BA61" i="7" s="1"/>
  <c r="L38" i="7"/>
  <c r="AM38" i="7" s="1"/>
  <c r="AN38" i="7" s="1"/>
  <c r="AO38" i="7" s="1"/>
  <c r="M38" i="7"/>
  <c r="AY38" i="7" s="1"/>
  <c r="AZ38" i="7" s="1"/>
  <c r="BA38" i="7" s="1"/>
  <c r="N38" i="7"/>
  <c r="BC38" i="7" s="1"/>
  <c r="BD38" i="7" s="1"/>
  <c r="BE38" i="7" s="1"/>
  <c r="K38" i="7"/>
  <c r="P38" i="7"/>
  <c r="BK38" i="7" s="1"/>
  <c r="BL38" i="7" s="1"/>
  <c r="BM38" i="7" s="1"/>
  <c r="L28" i="7"/>
  <c r="AM28" i="7" s="1"/>
  <c r="AN28" i="7" s="1"/>
  <c r="AO28" i="7" s="1"/>
  <c r="M28" i="7"/>
  <c r="AY28" i="7" s="1"/>
  <c r="AZ28" i="7" s="1"/>
  <c r="BA28" i="7" s="1"/>
  <c r="N28" i="7"/>
  <c r="BC28" i="7" s="1"/>
  <c r="BD28" i="7" s="1"/>
  <c r="BE28" i="7" s="1"/>
  <c r="K28" i="7"/>
  <c r="P28" i="7"/>
  <c r="BK28" i="7" s="1"/>
  <c r="BL28" i="7" s="1"/>
  <c r="BM28" i="7" s="1"/>
  <c r="K34" i="7"/>
  <c r="L34" i="7"/>
  <c r="AM34" i="7" s="1"/>
  <c r="AN34" i="7" s="1"/>
  <c r="AO34" i="7" s="1"/>
  <c r="P34" i="7"/>
  <c r="BK34" i="7" s="1"/>
  <c r="BL34" i="7" s="1"/>
  <c r="BM34" i="7" s="1"/>
  <c r="M34" i="7"/>
  <c r="AY34" i="7" s="1"/>
  <c r="AZ34" i="7" s="1"/>
  <c r="BA34" i="7" s="1"/>
  <c r="N34" i="7"/>
  <c r="BC34" i="7" s="1"/>
  <c r="BD34" i="7" s="1"/>
  <c r="BE34" i="7" s="1"/>
  <c r="L57" i="7"/>
  <c r="AM57" i="7" s="1"/>
  <c r="AN57" i="7" s="1"/>
  <c r="AO57" i="7" s="1"/>
  <c r="M57" i="7"/>
  <c r="AY57" i="7" s="1"/>
  <c r="AZ57" i="7" s="1"/>
  <c r="BA57" i="7" s="1"/>
  <c r="N57" i="7"/>
  <c r="BC57" i="7" s="1"/>
  <c r="BD57" i="7" s="1"/>
  <c r="BE57" i="7" s="1"/>
  <c r="K57" i="7"/>
  <c r="P57" i="7"/>
  <c r="BK57" i="7" s="1"/>
  <c r="BL57" i="7" s="1"/>
  <c r="BM57" i="7" s="1"/>
  <c r="L41" i="7"/>
  <c r="AM41" i="7" s="1"/>
  <c r="AN41" i="7" s="1"/>
  <c r="AO41" i="7" s="1"/>
  <c r="M41" i="7"/>
  <c r="AY41" i="7" s="1"/>
  <c r="AZ41" i="7" s="1"/>
  <c r="BA41" i="7" s="1"/>
  <c r="N41" i="7"/>
  <c r="BC41" i="7" s="1"/>
  <c r="BD41" i="7" s="1"/>
  <c r="BE41" i="7" s="1"/>
  <c r="P41" i="7"/>
  <c r="BK41" i="7" s="1"/>
  <c r="BL41" i="7" s="1"/>
  <c r="BM41" i="7" s="1"/>
  <c r="K41" i="7"/>
  <c r="N45" i="7"/>
  <c r="BC45" i="7" s="1"/>
  <c r="BD45" i="7" s="1"/>
  <c r="BE45" i="7" s="1"/>
  <c r="P45" i="7"/>
  <c r="BK45" i="7" s="1"/>
  <c r="BL45" i="7" s="1"/>
  <c r="BM45" i="7" s="1"/>
  <c r="L45" i="7"/>
  <c r="AM45" i="7" s="1"/>
  <c r="AN45" i="7" s="1"/>
  <c r="AO45" i="7" s="1"/>
  <c r="K45" i="7"/>
  <c r="M45" i="7"/>
  <c r="AY45" i="7" s="1"/>
  <c r="AZ45" i="7" s="1"/>
  <c r="BA45" i="7" s="1"/>
  <c r="K37" i="7"/>
  <c r="P37" i="7"/>
  <c r="BK37" i="7" s="1"/>
  <c r="BL37" i="7" s="1"/>
  <c r="BM37" i="7" s="1"/>
  <c r="L37" i="7"/>
  <c r="AM37" i="7" s="1"/>
  <c r="AN37" i="7" s="1"/>
  <c r="AO37" i="7" s="1"/>
  <c r="M37" i="7"/>
  <c r="AY37" i="7" s="1"/>
  <c r="AZ37" i="7" s="1"/>
  <c r="BA37" i="7" s="1"/>
  <c r="N37" i="7"/>
  <c r="BC37" i="7" s="1"/>
  <c r="BD37" i="7" s="1"/>
  <c r="BE37" i="7" s="1"/>
  <c r="K62" i="7"/>
  <c r="N62" i="7"/>
  <c r="BC62" i="7" s="1"/>
  <c r="BD62" i="7" s="1"/>
  <c r="BE62" i="7" s="1"/>
  <c r="L62" i="7"/>
  <c r="AM62" i="7" s="1"/>
  <c r="AN62" i="7" s="1"/>
  <c r="AO62" i="7" s="1"/>
  <c r="M62" i="7"/>
  <c r="AY62" i="7" s="1"/>
  <c r="AZ62" i="7" s="1"/>
  <c r="BA62" i="7" s="1"/>
  <c r="P62" i="7"/>
  <c r="BK62" i="7" s="1"/>
  <c r="BL62" i="7" s="1"/>
  <c r="BM62" i="7" s="1"/>
  <c r="N42" i="7"/>
  <c r="BC42" i="7" s="1"/>
  <c r="BD42" i="7" s="1"/>
  <c r="BE42" i="7" s="1"/>
  <c r="P42" i="7"/>
  <c r="BK42" i="7" s="1"/>
  <c r="BL42" i="7" s="1"/>
  <c r="BM42" i="7" s="1"/>
  <c r="K42" i="7"/>
  <c r="M42" i="7"/>
  <c r="AY42" i="7" s="1"/>
  <c r="AZ42" i="7" s="1"/>
  <c r="BA42" i="7" s="1"/>
  <c r="L42" i="7"/>
  <c r="AM42" i="7" s="1"/>
  <c r="AN42" i="7" s="1"/>
  <c r="AO42" i="7" s="1"/>
  <c r="K31" i="7"/>
  <c r="L31" i="7"/>
  <c r="AM31" i="7" s="1"/>
  <c r="AN31" i="7" s="1"/>
  <c r="AO31" i="7" s="1"/>
  <c r="M31" i="7"/>
  <c r="AY31" i="7" s="1"/>
  <c r="AZ31" i="7" s="1"/>
  <c r="BA31" i="7" s="1"/>
  <c r="N31" i="7"/>
  <c r="BC31" i="7" s="1"/>
  <c r="BD31" i="7" s="1"/>
  <c r="BE31" i="7" s="1"/>
  <c r="P31" i="7"/>
  <c r="BK31" i="7" s="1"/>
  <c r="BL31" i="7" s="1"/>
  <c r="BM31" i="7" s="1"/>
  <c r="K43" i="7"/>
  <c r="L43" i="7"/>
  <c r="AM43" i="7" s="1"/>
  <c r="AN43" i="7" s="1"/>
  <c r="AO43" i="7" s="1"/>
  <c r="P43" i="7"/>
  <c r="BK43" i="7" s="1"/>
  <c r="BL43" i="7" s="1"/>
  <c r="BM43" i="7" s="1"/>
  <c r="M43" i="7"/>
  <c r="AY43" i="7" s="1"/>
  <c r="AZ43" i="7" s="1"/>
  <c r="BA43" i="7" s="1"/>
  <c r="N43" i="7"/>
  <c r="BC43" i="7" s="1"/>
  <c r="BD43" i="7" s="1"/>
  <c r="BE43" i="7" s="1"/>
  <c r="M30" i="7"/>
  <c r="AY30" i="7" s="1"/>
  <c r="AZ30" i="7" s="1"/>
  <c r="BA30" i="7" s="1"/>
  <c r="N30" i="7"/>
  <c r="BC30" i="7" s="1"/>
  <c r="BD30" i="7" s="1"/>
  <c r="BE30" i="7" s="1"/>
  <c r="K30" i="7"/>
  <c r="P30" i="7"/>
  <c r="BK30" i="7" s="1"/>
  <c r="BL30" i="7" s="1"/>
  <c r="BM30" i="7" s="1"/>
  <c r="L30" i="7"/>
  <c r="AM30" i="7" s="1"/>
  <c r="AN30" i="7" s="1"/>
  <c r="AO30" i="7" s="1"/>
  <c r="P36" i="7"/>
  <c r="BK36" i="7" s="1"/>
  <c r="BL36" i="7" s="1"/>
  <c r="BM36" i="7" s="1"/>
  <c r="M36" i="7"/>
  <c r="AY36" i="7" s="1"/>
  <c r="AZ36" i="7" s="1"/>
  <c r="BA36" i="7" s="1"/>
  <c r="N36" i="7"/>
  <c r="BC36" i="7" s="1"/>
  <c r="BD36" i="7" s="1"/>
  <c r="BE36" i="7" s="1"/>
  <c r="K36" i="7"/>
  <c r="L36" i="7"/>
  <c r="AM36" i="7" s="1"/>
  <c r="AN36" i="7" s="1"/>
  <c r="AO36" i="7" s="1"/>
  <c r="D14" i="9"/>
  <c r="I14" i="9" s="1"/>
  <c r="K13" i="3"/>
  <c r="D29" i="9"/>
  <c r="D30" i="9"/>
  <c r="D19" i="9"/>
  <c r="D18" i="9"/>
  <c r="D26" i="9"/>
  <c r="D16" i="9"/>
  <c r="D24" i="9"/>
  <c r="D15" i="9"/>
  <c r="D28" i="9"/>
  <c r="D20" i="9"/>
  <c r="D17" i="9"/>
  <c r="D25" i="9"/>
  <c r="D23" i="9"/>
  <c r="D31" i="9"/>
  <c r="D22" i="9"/>
  <c r="M16" i="3"/>
  <c r="M13" i="3" s="1"/>
  <c r="L16" i="3"/>
  <c r="O37" i="7" l="1"/>
  <c r="BG37" i="7" s="1"/>
  <c r="BH37" i="7" s="1"/>
  <c r="BI37" i="7" s="1"/>
  <c r="AQ37" i="7"/>
  <c r="AR37" i="7" s="1"/>
  <c r="AS37" i="7" s="1"/>
  <c r="O56" i="7"/>
  <c r="BG56" i="7" s="1"/>
  <c r="BH56" i="7" s="1"/>
  <c r="BI56" i="7" s="1"/>
  <c r="AQ56" i="7"/>
  <c r="AR56" i="7" s="1"/>
  <c r="AS56" i="7" s="1"/>
  <c r="O32" i="7"/>
  <c r="BG32" i="7" s="1"/>
  <c r="BH32" i="7" s="1"/>
  <c r="BI32" i="7" s="1"/>
  <c r="AQ32" i="7"/>
  <c r="AR32" i="7" s="1"/>
  <c r="AS32" i="7" s="1"/>
  <c r="O62" i="7"/>
  <c r="BG62" i="7" s="1"/>
  <c r="BH62" i="7" s="1"/>
  <c r="BI62" i="7" s="1"/>
  <c r="AQ62" i="7"/>
  <c r="AR62" i="7" s="1"/>
  <c r="AS62" i="7" s="1"/>
  <c r="O38" i="7"/>
  <c r="BG38" i="7" s="1"/>
  <c r="BH38" i="7" s="1"/>
  <c r="BI38" i="7" s="1"/>
  <c r="AQ38" i="7"/>
  <c r="AR38" i="7" s="1"/>
  <c r="AS38" i="7" s="1"/>
  <c r="O53" i="7"/>
  <c r="BG53" i="7" s="1"/>
  <c r="BH53" i="7" s="1"/>
  <c r="BI53" i="7" s="1"/>
  <c r="AQ53" i="7"/>
  <c r="AR53" i="7" s="1"/>
  <c r="AS53" i="7" s="1"/>
  <c r="O58" i="7"/>
  <c r="BG58" i="7" s="1"/>
  <c r="BH58" i="7" s="1"/>
  <c r="BI58" i="7" s="1"/>
  <c r="AQ58" i="7"/>
  <c r="AR58" i="7" s="1"/>
  <c r="AS58" i="7" s="1"/>
  <c r="O22" i="7"/>
  <c r="BG22" i="7" s="1"/>
  <c r="BH22" i="7" s="1"/>
  <c r="BI22" i="7" s="1"/>
  <c r="AQ22" i="7"/>
  <c r="AR22" i="7" s="1"/>
  <c r="AS22" i="7" s="1"/>
  <c r="O14" i="7"/>
  <c r="BG14" i="7" s="1"/>
  <c r="BH14" i="7" s="1"/>
  <c r="BI14" i="7" s="1"/>
  <c r="AQ14" i="7"/>
  <c r="AR14" i="7" s="1"/>
  <c r="AS14" i="7" s="1"/>
  <c r="O44" i="7"/>
  <c r="BG44" i="7" s="1"/>
  <c r="BH44" i="7" s="1"/>
  <c r="BI44" i="7" s="1"/>
  <c r="AQ44" i="7"/>
  <c r="AR44" i="7" s="1"/>
  <c r="AS44" i="7" s="1"/>
  <c r="O24" i="7"/>
  <c r="BG24" i="7" s="1"/>
  <c r="BH24" i="7" s="1"/>
  <c r="BI24" i="7" s="1"/>
  <c r="AQ24" i="7"/>
  <c r="AR24" i="7" s="1"/>
  <c r="AS24" i="7" s="1"/>
  <c r="O25" i="7"/>
  <c r="BG25" i="7" s="1"/>
  <c r="BH25" i="7" s="1"/>
  <c r="BI25" i="7" s="1"/>
  <c r="AQ25" i="7"/>
  <c r="AR25" i="7" s="1"/>
  <c r="AS25" i="7" s="1"/>
  <c r="O27" i="7"/>
  <c r="BG27" i="7" s="1"/>
  <c r="BH27" i="7" s="1"/>
  <c r="BI27" i="7" s="1"/>
  <c r="AQ27" i="7"/>
  <c r="AR27" i="7" s="1"/>
  <c r="AS27" i="7" s="1"/>
  <c r="O43" i="7"/>
  <c r="BG43" i="7" s="1"/>
  <c r="BH43" i="7" s="1"/>
  <c r="BI43" i="7" s="1"/>
  <c r="AQ43" i="7"/>
  <c r="AR43" i="7" s="1"/>
  <c r="AS43" i="7" s="1"/>
  <c r="O34" i="7"/>
  <c r="BG34" i="7" s="1"/>
  <c r="BH34" i="7" s="1"/>
  <c r="BI34" i="7" s="1"/>
  <c r="AQ34" i="7"/>
  <c r="AR34" i="7" s="1"/>
  <c r="AS34" i="7" s="1"/>
  <c r="O52" i="7"/>
  <c r="BG52" i="7" s="1"/>
  <c r="BH52" i="7" s="1"/>
  <c r="BI52" i="7" s="1"/>
  <c r="AQ52" i="7"/>
  <c r="AR52" i="7" s="1"/>
  <c r="AS52" i="7" s="1"/>
  <c r="O46" i="7"/>
  <c r="BG46" i="7" s="1"/>
  <c r="BH46" i="7" s="1"/>
  <c r="BI46" i="7" s="1"/>
  <c r="AQ46" i="7"/>
  <c r="AR46" i="7" s="1"/>
  <c r="AS46" i="7" s="1"/>
  <c r="O45" i="7"/>
  <c r="BG45" i="7" s="1"/>
  <c r="BH45" i="7" s="1"/>
  <c r="BI45" i="7" s="1"/>
  <c r="AQ45" i="7"/>
  <c r="AR45" i="7" s="1"/>
  <c r="AS45" i="7" s="1"/>
  <c r="O29" i="7"/>
  <c r="BG29" i="7" s="1"/>
  <c r="BH29" i="7" s="1"/>
  <c r="BI29" i="7" s="1"/>
  <c r="AQ29" i="7"/>
  <c r="AR29" i="7" s="1"/>
  <c r="AS29" i="7" s="1"/>
  <c r="O18" i="7"/>
  <c r="BG18" i="7" s="1"/>
  <c r="BH18" i="7" s="1"/>
  <c r="BI18" i="7" s="1"/>
  <c r="AQ18" i="7"/>
  <c r="AR18" i="7" s="1"/>
  <c r="AS18" i="7" s="1"/>
  <c r="O42" i="7"/>
  <c r="BG42" i="7" s="1"/>
  <c r="BH42" i="7" s="1"/>
  <c r="BI42" i="7" s="1"/>
  <c r="AQ42" i="7"/>
  <c r="AR42" i="7" s="1"/>
  <c r="AS42" i="7" s="1"/>
  <c r="O57" i="7"/>
  <c r="BG57" i="7" s="1"/>
  <c r="BH57" i="7" s="1"/>
  <c r="BI57" i="7" s="1"/>
  <c r="AQ57" i="7"/>
  <c r="AR57" i="7" s="1"/>
  <c r="AS57" i="7" s="1"/>
  <c r="O51" i="7"/>
  <c r="BG51" i="7" s="1"/>
  <c r="BH51" i="7" s="1"/>
  <c r="BI51" i="7" s="1"/>
  <c r="AQ51" i="7"/>
  <c r="AR51" i="7" s="1"/>
  <c r="AS51" i="7" s="1"/>
  <c r="O15" i="7"/>
  <c r="BG15" i="7" s="1"/>
  <c r="BH15" i="7" s="1"/>
  <c r="BI15" i="7" s="1"/>
  <c r="AQ15" i="7"/>
  <c r="AR15" i="7" s="1"/>
  <c r="AS15" i="7" s="1"/>
  <c r="O39" i="7"/>
  <c r="BG39" i="7" s="1"/>
  <c r="BH39" i="7" s="1"/>
  <c r="BI39" i="7" s="1"/>
  <c r="AQ39" i="7"/>
  <c r="AR39" i="7" s="1"/>
  <c r="AS39" i="7" s="1"/>
  <c r="O23" i="7"/>
  <c r="BG23" i="7" s="1"/>
  <c r="BH23" i="7" s="1"/>
  <c r="BI23" i="7" s="1"/>
  <c r="AQ23" i="7"/>
  <c r="AR23" i="7" s="1"/>
  <c r="AS23" i="7" s="1"/>
  <c r="O35" i="7"/>
  <c r="BG35" i="7" s="1"/>
  <c r="BH35" i="7" s="1"/>
  <c r="BI35" i="7" s="1"/>
  <c r="AQ35" i="7"/>
  <c r="AR35" i="7" s="1"/>
  <c r="AS35" i="7" s="1"/>
  <c r="O40" i="7"/>
  <c r="BG40" i="7" s="1"/>
  <c r="BH40" i="7" s="1"/>
  <c r="BI40" i="7" s="1"/>
  <c r="AQ40" i="7"/>
  <c r="AR40" i="7" s="1"/>
  <c r="AS40" i="7" s="1"/>
  <c r="O30" i="7"/>
  <c r="BG30" i="7" s="1"/>
  <c r="BH30" i="7" s="1"/>
  <c r="BI30" i="7" s="1"/>
  <c r="AQ30" i="7"/>
  <c r="AR30" i="7" s="1"/>
  <c r="AS30" i="7" s="1"/>
  <c r="O49" i="7"/>
  <c r="BG49" i="7" s="1"/>
  <c r="BH49" i="7" s="1"/>
  <c r="BI49" i="7" s="1"/>
  <c r="AQ49" i="7"/>
  <c r="AR49" i="7" s="1"/>
  <c r="AS49" i="7" s="1"/>
  <c r="O55" i="7"/>
  <c r="BG55" i="7" s="1"/>
  <c r="BH55" i="7" s="1"/>
  <c r="BI55" i="7" s="1"/>
  <c r="AQ55" i="7"/>
  <c r="AR55" i="7" s="1"/>
  <c r="AS55" i="7" s="1"/>
  <c r="O48" i="7"/>
  <c r="BG48" i="7" s="1"/>
  <c r="BH48" i="7" s="1"/>
  <c r="BI48" i="7" s="1"/>
  <c r="AQ48" i="7"/>
  <c r="AR48" i="7" s="1"/>
  <c r="AS48" i="7" s="1"/>
  <c r="O59" i="7"/>
  <c r="BG59" i="7" s="1"/>
  <c r="BH59" i="7" s="1"/>
  <c r="BI59" i="7" s="1"/>
  <c r="AQ59" i="7"/>
  <c r="AR59" i="7" s="1"/>
  <c r="AS59" i="7" s="1"/>
  <c r="O54" i="7"/>
  <c r="BG54" i="7" s="1"/>
  <c r="BH54" i="7" s="1"/>
  <c r="BI54" i="7" s="1"/>
  <c r="AQ54" i="7"/>
  <c r="AR54" i="7" s="1"/>
  <c r="AS54" i="7" s="1"/>
  <c r="O41" i="7"/>
  <c r="BG41" i="7" s="1"/>
  <c r="BH41" i="7" s="1"/>
  <c r="BI41" i="7" s="1"/>
  <c r="AQ41" i="7"/>
  <c r="AR41" i="7" s="1"/>
  <c r="AS41" i="7" s="1"/>
  <c r="O28" i="7"/>
  <c r="BG28" i="7" s="1"/>
  <c r="BH28" i="7" s="1"/>
  <c r="BI28" i="7" s="1"/>
  <c r="AQ28" i="7"/>
  <c r="AR28" i="7" s="1"/>
  <c r="AS28" i="7" s="1"/>
  <c r="O20" i="7"/>
  <c r="BG20" i="7" s="1"/>
  <c r="BH20" i="7" s="1"/>
  <c r="BI20" i="7" s="1"/>
  <c r="AQ20" i="7"/>
  <c r="AR20" i="7" s="1"/>
  <c r="AS20" i="7" s="1"/>
  <c r="O36" i="7"/>
  <c r="BG36" i="7" s="1"/>
  <c r="BH36" i="7" s="1"/>
  <c r="BI36" i="7" s="1"/>
  <c r="AQ36" i="7"/>
  <c r="AR36" i="7" s="1"/>
  <c r="AS36" i="7" s="1"/>
  <c r="O16" i="7"/>
  <c r="BG16" i="7" s="1"/>
  <c r="BH16" i="7" s="1"/>
  <c r="BI16" i="7" s="1"/>
  <c r="AQ16" i="7"/>
  <c r="AR16" i="7" s="1"/>
  <c r="AS16" i="7" s="1"/>
  <c r="O60" i="7"/>
  <c r="BG60" i="7" s="1"/>
  <c r="BH60" i="7" s="1"/>
  <c r="BI60" i="7" s="1"/>
  <c r="AQ60" i="7"/>
  <c r="AR60" i="7" s="1"/>
  <c r="AS60" i="7" s="1"/>
  <c r="O21" i="7"/>
  <c r="BG21" i="7" s="1"/>
  <c r="BH21" i="7" s="1"/>
  <c r="BI21" i="7" s="1"/>
  <c r="AQ21" i="7"/>
  <c r="AR21" i="7" s="1"/>
  <c r="AS21" i="7" s="1"/>
  <c r="O61" i="7"/>
  <c r="BG61" i="7" s="1"/>
  <c r="BH61" i="7" s="1"/>
  <c r="BI61" i="7" s="1"/>
  <c r="AQ61" i="7"/>
  <c r="AR61" i="7" s="1"/>
  <c r="AS61" i="7" s="1"/>
  <c r="O33" i="7"/>
  <c r="BG33" i="7" s="1"/>
  <c r="BH33" i="7" s="1"/>
  <c r="BI33" i="7" s="1"/>
  <c r="AQ33" i="7"/>
  <c r="AR33" i="7" s="1"/>
  <c r="AS33" i="7" s="1"/>
  <c r="O50" i="7"/>
  <c r="BG50" i="7" s="1"/>
  <c r="BH50" i="7" s="1"/>
  <c r="BI50" i="7" s="1"/>
  <c r="AQ50" i="7"/>
  <c r="AR50" i="7" s="1"/>
  <c r="AS50" i="7" s="1"/>
  <c r="O31" i="7"/>
  <c r="BG31" i="7" s="1"/>
  <c r="BH31" i="7" s="1"/>
  <c r="BI31" i="7" s="1"/>
  <c r="AQ31" i="7"/>
  <c r="AR31" i="7" s="1"/>
  <c r="AS31" i="7" s="1"/>
  <c r="O17" i="7"/>
  <c r="BG17" i="7" s="1"/>
  <c r="BH17" i="7" s="1"/>
  <c r="BI17" i="7" s="1"/>
  <c r="AQ17" i="7"/>
  <c r="AR17" i="7" s="1"/>
  <c r="AS17" i="7" s="1"/>
  <c r="O26" i="7"/>
  <c r="BG26" i="7" s="1"/>
  <c r="BH26" i="7" s="1"/>
  <c r="BI26" i="7" s="1"/>
  <c r="AQ26" i="7"/>
  <c r="AR26" i="7" s="1"/>
  <c r="AS26" i="7" s="1"/>
  <c r="O19" i="7"/>
  <c r="BG19" i="7" s="1"/>
  <c r="BH19" i="7" s="1"/>
  <c r="BI19" i="7" s="1"/>
  <c r="AQ19" i="7"/>
  <c r="AR19" i="7" s="1"/>
  <c r="AS19" i="7" s="1"/>
  <c r="O47" i="7"/>
  <c r="BG47" i="7" s="1"/>
  <c r="BH47" i="7" s="1"/>
  <c r="BI47" i="7" s="1"/>
  <c r="AQ47" i="7"/>
  <c r="AR47" i="7" s="1"/>
  <c r="AS47" i="7" s="1"/>
  <c r="L13" i="3"/>
  <c r="N16" i="15"/>
  <c r="AA61" i="15"/>
  <c r="AB61" i="15"/>
  <c r="AC61" i="15"/>
  <c r="AD61" i="15"/>
  <c r="V25" i="15"/>
  <c r="W25" i="15"/>
  <c r="AA35" i="15"/>
  <c r="AB35" i="15"/>
  <c r="AC35" i="15"/>
  <c r="AD35" i="15"/>
  <c r="AB24" i="15"/>
  <c r="AC24" i="15"/>
  <c r="AD24" i="15"/>
  <c r="AA24" i="15"/>
  <c r="V52" i="15"/>
  <c r="W52" i="15"/>
  <c r="AA23" i="15"/>
  <c r="AB23" i="15"/>
  <c r="AC23" i="15"/>
  <c r="AD23" i="15"/>
  <c r="V53" i="15"/>
  <c r="W53" i="15"/>
  <c r="V32" i="15"/>
  <c r="W32" i="15"/>
  <c r="AC64" i="15"/>
  <c r="AB64" i="15"/>
  <c r="AA64" i="15"/>
  <c r="AD64" i="15"/>
  <c r="AB42" i="15"/>
  <c r="AC42" i="15"/>
  <c r="AD42" i="15"/>
  <c r="AA42" i="15"/>
  <c r="W55" i="15"/>
  <c r="V55" i="15"/>
  <c r="AB52" i="15"/>
  <c r="AC52" i="15"/>
  <c r="AD52" i="15"/>
  <c r="AA52" i="15"/>
  <c r="AA29" i="15"/>
  <c r="AB29" i="15"/>
  <c r="AC29" i="15"/>
  <c r="AD29" i="15"/>
  <c r="V30" i="15"/>
  <c r="W30" i="15"/>
  <c r="V50" i="15"/>
  <c r="W50" i="15"/>
  <c r="V40" i="15"/>
  <c r="W40" i="15"/>
  <c r="AB34" i="15"/>
  <c r="AC34" i="15"/>
  <c r="AD34" i="15"/>
  <c r="AA34" i="15"/>
  <c r="AA45" i="15"/>
  <c r="AB45" i="15"/>
  <c r="AC45" i="15"/>
  <c r="AD45" i="15"/>
  <c r="AB44" i="15"/>
  <c r="AC44" i="15"/>
  <c r="AD44" i="15"/>
  <c r="AA44" i="15"/>
  <c r="V18" i="15"/>
  <c r="W18" i="15"/>
  <c r="AB20" i="15"/>
  <c r="AC20" i="15"/>
  <c r="AD20" i="15"/>
  <c r="AA20" i="15"/>
  <c r="AA17" i="15"/>
  <c r="AB17" i="15"/>
  <c r="AC17" i="15"/>
  <c r="AD17" i="15"/>
  <c r="AB56" i="15"/>
  <c r="AC56" i="15"/>
  <c r="AD56" i="15"/>
  <c r="AA56" i="15"/>
  <c r="V21" i="15"/>
  <c r="W21" i="15"/>
  <c r="AB48" i="15"/>
  <c r="AC48" i="15"/>
  <c r="AD48" i="15"/>
  <c r="AA48" i="15"/>
  <c r="AB30" i="15"/>
  <c r="AC30" i="15"/>
  <c r="AD30" i="15"/>
  <c r="AA30" i="15"/>
  <c r="AB50" i="15"/>
  <c r="AC50" i="15"/>
  <c r="AD50" i="15"/>
  <c r="AA50" i="15"/>
  <c r="AB28" i="15"/>
  <c r="AC28" i="15"/>
  <c r="AD28" i="15"/>
  <c r="AA28" i="15"/>
  <c r="V33" i="15"/>
  <c r="W33" i="15"/>
  <c r="V44" i="15"/>
  <c r="W44" i="15"/>
  <c r="AA39" i="15"/>
  <c r="AB39" i="15"/>
  <c r="AC39" i="15"/>
  <c r="AD39" i="15"/>
  <c r="W43" i="15"/>
  <c r="V43" i="15"/>
  <c r="AA63" i="15"/>
  <c r="AB63" i="15"/>
  <c r="AC63" i="15"/>
  <c r="AD63" i="15"/>
  <c r="V17" i="15"/>
  <c r="W17" i="15"/>
  <c r="V41" i="15"/>
  <c r="W41" i="15"/>
  <c r="W47" i="15"/>
  <c r="V47" i="15"/>
  <c r="V57" i="15"/>
  <c r="W57" i="15"/>
  <c r="AA59" i="15"/>
  <c r="AB59" i="15"/>
  <c r="AC59" i="15"/>
  <c r="AD59" i="15"/>
  <c r="AA27" i="15"/>
  <c r="AB27" i="15"/>
  <c r="AC27" i="15"/>
  <c r="AD27" i="15"/>
  <c r="V54" i="15"/>
  <c r="W54" i="15"/>
  <c r="V20" i="15"/>
  <c r="W20" i="15"/>
  <c r="AA49" i="15"/>
  <c r="AB49" i="15"/>
  <c r="AC49" i="15"/>
  <c r="AD49" i="15"/>
  <c r="W16" i="15"/>
  <c r="V16" i="15"/>
  <c r="AB40" i="15"/>
  <c r="AC40" i="15"/>
  <c r="AD40" i="15"/>
  <c r="AA40" i="15"/>
  <c r="V34" i="15"/>
  <c r="W34" i="15"/>
  <c r="AA31" i="15"/>
  <c r="AB31" i="15"/>
  <c r="AC31" i="15"/>
  <c r="AD31" i="15"/>
  <c r="AA51" i="15"/>
  <c r="AB51" i="15"/>
  <c r="AC51" i="15"/>
  <c r="AD51" i="15"/>
  <c r="AA57" i="15"/>
  <c r="AB57" i="15"/>
  <c r="AC57" i="15"/>
  <c r="AD57" i="15"/>
  <c r="V37" i="15"/>
  <c r="W37" i="15"/>
  <c r="W63" i="15"/>
  <c r="V63" i="15"/>
  <c r="AA55" i="15"/>
  <c r="AB55" i="15"/>
  <c r="AC55" i="15"/>
  <c r="AD55" i="15"/>
  <c r="AA21" i="15"/>
  <c r="AB21" i="15"/>
  <c r="AC21" i="15"/>
  <c r="AD21" i="15"/>
  <c r="W23" i="15"/>
  <c r="V23" i="15"/>
  <c r="AA19" i="15"/>
  <c r="AB19" i="15"/>
  <c r="AC19" i="15"/>
  <c r="AD19" i="15"/>
  <c r="AB54" i="15"/>
  <c r="AC54" i="15"/>
  <c r="AD54" i="15"/>
  <c r="AA54" i="15"/>
  <c r="V38" i="15"/>
  <c r="W38" i="15"/>
  <c r="V36" i="15"/>
  <c r="W36" i="15"/>
  <c r="V62" i="15"/>
  <c r="W62" i="15"/>
  <c r="AC16" i="15"/>
  <c r="AB16" i="15"/>
  <c r="AA16" i="15"/>
  <c r="AD16" i="15"/>
  <c r="AB46" i="15"/>
  <c r="AC46" i="15"/>
  <c r="AD46" i="15"/>
  <c r="AA46" i="15"/>
  <c r="AB26" i="15"/>
  <c r="AC26" i="15"/>
  <c r="AD26" i="15"/>
  <c r="AA26" i="15"/>
  <c r="V22" i="15"/>
  <c r="W22" i="15"/>
  <c r="AA33" i="15"/>
  <c r="AB33" i="15"/>
  <c r="AC33" i="15"/>
  <c r="AD33" i="15"/>
  <c r="AB18" i="15"/>
  <c r="AC18" i="15"/>
  <c r="AD18" i="15"/>
  <c r="AA18" i="15"/>
  <c r="W27" i="15"/>
  <c r="V27" i="15"/>
  <c r="V61" i="15"/>
  <c r="W61" i="15"/>
  <c r="AA41" i="15"/>
  <c r="AB41" i="15"/>
  <c r="AC41" i="15"/>
  <c r="AD41" i="15"/>
  <c r="W35" i="15"/>
  <c r="V35" i="15"/>
  <c r="V24" i="15"/>
  <c r="W24" i="15"/>
  <c r="W59" i="15"/>
  <c r="V59" i="15"/>
  <c r="V56" i="15"/>
  <c r="W56" i="15"/>
  <c r="AB38" i="15"/>
  <c r="AC38" i="15"/>
  <c r="AD38" i="15"/>
  <c r="AA38" i="15"/>
  <c r="V60" i="15"/>
  <c r="W60" i="15"/>
  <c r="AB62" i="15"/>
  <c r="AC62" i="15"/>
  <c r="AD62" i="15"/>
  <c r="AA62" i="15"/>
  <c r="AA37" i="15"/>
  <c r="AB37" i="15"/>
  <c r="AC37" i="15"/>
  <c r="AD37" i="15"/>
  <c r="V46" i="15"/>
  <c r="W46" i="15"/>
  <c r="AA53" i="15"/>
  <c r="AB53" i="15"/>
  <c r="AC53" i="15"/>
  <c r="AD53" i="15"/>
  <c r="AB58" i="15"/>
  <c r="AC58" i="15"/>
  <c r="AD58" i="15"/>
  <c r="AA58" i="15"/>
  <c r="W64" i="15"/>
  <c r="V64" i="15"/>
  <c r="V42" i="15"/>
  <c r="W42" i="15"/>
  <c r="AA47" i="15"/>
  <c r="AB47" i="15"/>
  <c r="AC47" i="15"/>
  <c r="AD47" i="15"/>
  <c r="AA25" i="15"/>
  <c r="AB25" i="15"/>
  <c r="AC25" i="15"/>
  <c r="AD25" i="15"/>
  <c r="W19" i="15"/>
  <c r="V19" i="15"/>
  <c r="V49" i="15"/>
  <c r="W49" i="15"/>
  <c r="AB60" i="15"/>
  <c r="AC60" i="15"/>
  <c r="AD60" i="15"/>
  <c r="AA60" i="15"/>
  <c r="AB36" i="15"/>
  <c r="AC36" i="15"/>
  <c r="AD36" i="15"/>
  <c r="AA36" i="15"/>
  <c r="V26" i="15"/>
  <c r="W26" i="15"/>
  <c r="AB22" i="15"/>
  <c r="AC22" i="15"/>
  <c r="AD22" i="15"/>
  <c r="AA22" i="15"/>
  <c r="AB32" i="15"/>
  <c r="AC32" i="15"/>
  <c r="AD32" i="15"/>
  <c r="AA32" i="15"/>
  <c r="V45" i="15"/>
  <c r="W45" i="15"/>
  <c r="W39" i="15"/>
  <c r="V39" i="15"/>
  <c r="AA43" i="15"/>
  <c r="AB43" i="15"/>
  <c r="AC43" i="15"/>
  <c r="AD43" i="15"/>
  <c r="V48" i="15"/>
  <c r="W48" i="15"/>
  <c r="V29" i="15"/>
  <c r="W29" i="15"/>
  <c r="V28" i="15"/>
  <c r="W28" i="15"/>
  <c r="W31" i="15"/>
  <c r="V31" i="15"/>
  <c r="V58" i="15"/>
  <c r="W58" i="15"/>
  <c r="W51" i="15"/>
  <c r="V51" i="15"/>
  <c r="K14" i="6"/>
  <c r="F12" i="6"/>
  <c r="F14" i="9"/>
  <c r="I25" i="9"/>
  <c r="F25" i="9"/>
  <c r="I15" i="9"/>
  <c r="F15" i="9"/>
  <c r="I19" i="9"/>
  <c r="F19" i="9"/>
  <c r="D13" i="9"/>
  <c r="F13" i="9" s="1"/>
  <c r="F30" i="9"/>
  <c r="I30" i="9"/>
  <c r="I22" i="9"/>
  <c r="F22" i="9"/>
  <c r="D21" i="9"/>
  <c r="F21" i="9" s="1"/>
  <c r="I31" i="9"/>
  <c r="F31" i="9"/>
  <c r="I17" i="9"/>
  <c r="F17" i="9"/>
  <c r="AA14" i="9"/>
  <c r="W14" i="9"/>
  <c r="Z14" i="9"/>
  <c r="T14" i="9"/>
  <c r="M14" i="9"/>
  <c r="J14" i="9"/>
  <c r="Y14" i="9"/>
  <c r="R14" i="9"/>
  <c r="O14" i="9"/>
  <c r="X14" i="9"/>
  <c r="Q14" i="9"/>
  <c r="U14" i="9"/>
  <c r="K14" i="9"/>
  <c r="P14" i="9"/>
  <c r="N14" i="9"/>
  <c r="I24" i="9"/>
  <c r="F24" i="9"/>
  <c r="I18" i="9"/>
  <c r="F18" i="9"/>
  <c r="I20" i="9"/>
  <c r="F20" i="9"/>
  <c r="I23" i="9"/>
  <c r="F23" i="9"/>
  <c r="I28" i="9"/>
  <c r="D27" i="9"/>
  <c r="F28" i="9"/>
  <c r="I29" i="9"/>
  <c r="F29" i="9"/>
  <c r="I26" i="9"/>
  <c r="F26" i="9"/>
  <c r="I16" i="9"/>
  <c r="F16" i="9"/>
  <c r="I16" i="3"/>
  <c r="I65" i="3"/>
  <c r="I17" i="3"/>
  <c r="I62" i="3"/>
  <c r="I64" i="3"/>
  <c r="I63" i="3"/>
  <c r="Z15" i="15" l="1"/>
  <c r="R14" i="6"/>
  <c r="BR14" i="6" s="1"/>
  <c r="BS14" i="6" s="1"/>
  <c r="Q13" i="3"/>
  <c r="P13" i="3"/>
  <c r="F12" i="14"/>
  <c r="H12" i="14" s="1"/>
  <c r="W14" i="6"/>
  <c r="W12" i="6" s="1"/>
  <c r="H12" i="6"/>
  <c r="U14" i="6"/>
  <c r="T28" i="9"/>
  <c r="O28" i="9"/>
  <c r="Z28" i="9"/>
  <c r="X28" i="9"/>
  <c r="J28" i="9"/>
  <c r="N28" i="9"/>
  <c r="R28" i="9"/>
  <c r="W28" i="9"/>
  <c r="AA28" i="9"/>
  <c r="U28" i="9"/>
  <c r="M28" i="9"/>
  <c r="Q28" i="9"/>
  <c r="K28" i="9"/>
  <c r="P28" i="9"/>
  <c r="I27" i="9"/>
  <c r="Y28" i="9"/>
  <c r="AF14" i="9"/>
  <c r="AC14" i="9"/>
  <c r="K22" i="9"/>
  <c r="Z22" i="9"/>
  <c r="T22" i="9"/>
  <c r="P22" i="9"/>
  <c r="J22" i="9"/>
  <c r="X22" i="9"/>
  <c r="R22" i="9"/>
  <c r="N22" i="9"/>
  <c r="AA22" i="9"/>
  <c r="O22" i="9"/>
  <c r="I21" i="9"/>
  <c r="H21" i="9" s="1"/>
  <c r="W22" i="9"/>
  <c r="Q22" i="9"/>
  <c r="M22" i="9"/>
  <c r="U22" i="9"/>
  <c r="Y22" i="9"/>
  <c r="R30" i="9"/>
  <c r="M30" i="9"/>
  <c r="J30" i="9"/>
  <c r="AE30" i="9" s="1"/>
  <c r="W30" i="9"/>
  <c r="N30" i="9"/>
  <c r="T30" i="9"/>
  <c r="X30" i="9"/>
  <c r="Q30" i="9"/>
  <c r="K30" i="9"/>
  <c r="AA30" i="9"/>
  <c r="U30" i="9"/>
  <c r="O30" i="9"/>
  <c r="P30" i="9"/>
  <c r="Y30" i="9"/>
  <c r="Z30" i="9"/>
  <c r="P29" i="9"/>
  <c r="K29" i="9"/>
  <c r="Y29" i="9"/>
  <c r="T29" i="9"/>
  <c r="O29" i="9"/>
  <c r="J29" i="9"/>
  <c r="AE29" i="9" s="1"/>
  <c r="Q29" i="9"/>
  <c r="X29" i="9"/>
  <c r="R29" i="9"/>
  <c r="N29" i="9"/>
  <c r="AA29" i="9"/>
  <c r="W29" i="9"/>
  <c r="M29" i="9"/>
  <c r="Z29" i="9"/>
  <c r="U29" i="9"/>
  <c r="U18" i="9"/>
  <c r="R18" i="9"/>
  <c r="J18" i="9"/>
  <c r="AE18" i="9" s="1"/>
  <c r="K18" i="9"/>
  <c r="Z18" i="9"/>
  <c r="W18" i="9"/>
  <c r="P18" i="9"/>
  <c r="M18" i="9"/>
  <c r="Y18" i="9"/>
  <c r="T18" i="9"/>
  <c r="O18" i="9"/>
  <c r="X18" i="9"/>
  <c r="AA18" i="9"/>
  <c r="N18" i="9"/>
  <c r="Q18" i="9"/>
  <c r="K15" i="9"/>
  <c r="Z15" i="9"/>
  <c r="T15" i="9"/>
  <c r="P15" i="9"/>
  <c r="J15" i="9"/>
  <c r="AE15" i="9" s="1"/>
  <c r="X15" i="9"/>
  <c r="R15" i="9"/>
  <c r="AA15" i="9"/>
  <c r="N15" i="9"/>
  <c r="O15" i="9"/>
  <c r="W15" i="9"/>
  <c r="M15" i="9"/>
  <c r="Q15" i="9"/>
  <c r="U15" i="9"/>
  <c r="Y15" i="9"/>
  <c r="U23" i="9"/>
  <c r="P23" i="9"/>
  <c r="K23" i="9"/>
  <c r="W23" i="9"/>
  <c r="T23" i="9"/>
  <c r="Y23" i="9"/>
  <c r="J23" i="9"/>
  <c r="AE23" i="9" s="1"/>
  <c r="O23" i="9"/>
  <c r="AA23" i="9"/>
  <c r="R23" i="9"/>
  <c r="X23" i="9"/>
  <c r="N23" i="9"/>
  <c r="Q23" i="9"/>
  <c r="M23" i="9"/>
  <c r="Z23" i="9"/>
  <c r="M24" i="9"/>
  <c r="Q24" i="9"/>
  <c r="U24" i="9"/>
  <c r="R24" i="9"/>
  <c r="Z24" i="9"/>
  <c r="K24" i="9"/>
  <c r="P24" i="9"/>
  <c r="T24" i="9"/>
  <c r="O24" i="9"/>
  <c r="J24" i="9"/>
  <c r="AE24" i="9" s="1"/>
  <c r="X24" i="9"/>
  <c r="N24" i="9"/>
  <c r="Y24" i="9"/>
  <c r="W24" i="9"/>
  <c r="AA24" i="9"/>
  <c r="U31" i="9"/>
  <c r="P31" i="9"/>
  <c r="AA31" i="9"/>
  <c r="K31" i="9"/>
  <c r="Y31" i="9"/>
  <c r="T31" i="9"/>
  <c r="O31" i="9"/>
  <c r="J31" i="9"/>
  <c r="AE31" i="9" s="1"/>
  <c r="X31" i="9"/>
  <c r="W31" i="9"/>
  <c r="R31" i="9"/>
  <c r="N31" i="9"/>
  <c r="Q31" i="9"/>
  <c r="M31" i="9"/>
  <c r="Z31" i="9"/>
  <c r="R25" i="9"/>
  <c r="K25" i="9"/>
  <c r="X25" i="9"/>
  <c r="Q25" i="9"/>
  <c r="U25" i="9"/>
  <c r="AA25" i="9"/>
  <c r="O25" i="9"/>
  <c r="M25" i="9"/>
  <c r="Y25" i="9"/>
  <c r="P25" i="9"/>
  <c r="Z25" i="9"/>
  <c r="J25" i="9"/>
  <c r="AE25" i="9" s="1"/>
  <c r="W25" i="9"/>
  <c r="T25" i="9"/>
  <c r="N25" i="9"/>
  <c r="R16" i="9"/>
  <c r="AA16" i="9"/>
  <c r="W16" i="9"/>
  <c r="Q16" i="9"/>
  <c r="M16" i="9"/>
  <c r="J16" i="9"/>
  <c r="AE16" i="9" s="1"/>
  <c r="N16" i="9"/>
  <c r="Z16" i="9"/>
  <c r="U16" i="9"/>
  <c r="T16" i="9"/>
  <c r="P16" i="9"/>
  <c r="O16" i="9"/>
  <c r="X16" i="9"/>
  <c r="K16" i="9"/>
  <c r="Y16" i="9"/>
  <c r="R26" i="9"/>
  <c r="N26" i="9"/>
  <c r="K26" i="9"/>
  <c r="AA26" i="9"/>
  <c r="W26" i="9"/>
  <c r="Q26" i="9"/>
  <c r="M26" i="9"/>
  <c r="Z26" i="9"/>
  <c r="U26" i="9"/>
  <c r="P26" i="9"/>
  <c r="Y26" i="9"/>
  <c r="T26" i="9"/>
  <c r="O26" i="9"/>
  <c r="J26" i="9"/>
  <c r="AE26" i="9" s="1"/>
  <c r="X26" i="9"/>
  <c r="I13" i="9"/>
  <c r="H13" i="9" s="1"/>
  <c r="U17" i="9"/>
  <c r="P17" i="9"/>
  <c r="W17" i="9"/>
  <c r="K17" i="9"/>
  <c r="Y17" i="9"/>
  <c r="AA17" i="9"/>
  <c r="R17" i="9"/>
  <c r="O17" i="9"/>
  <c r="T17" i="9"/>
  <c r="X17" i="9"/>
  <c r="J17" i="9"/>
  <c r="AE17" i="9" s="1"/>
  <c r="N17" i="9"/>
  <c r="Q17" i="9"/>
  <c r="M17" i="9"/>
  <c r="Z17" i="9"/>
  <c r="F27" i="9"/>
  <c r="D11" i="9"/>
  <c r="F11" i="9" s="1"/>
  <c r="Z20" i="9"/>
  <c r="AA20" i="9"/>
  <c r="R20" i="9"/>
  <c r="Q20" i="9"/>
  <c r="O20" i="9"/>
  <c r="Y20" i="9"/>
  <c r="X20" i="9"/>
  <c r="J20" i="9"/>
  <c r="AE20" i="9" s="1"/>
  <c r="M20" i="9"/>
  <c r="P20" i="9"/>
  <c r="T20" i="9"/>
  <c r="N20" i="9"/>
  <c r="W20" i="9"/>
  <c r="K20" i="9"/>
  <c r="U20" i="9"/>
  <c r="AE14" i="9"/>
  <c r="M19" i="9"/>
  <c r="AA19" i="9"/>
  <c r="R19" i="9"/>
  <c r="T19" i="9"/>
  <c r="Q19" i="9"/>
  <c r="J19" i="9"/>
  <c r="AE19" i="9" s="1"/>
  <c r="Z19" i="9"/>
  <c r="U19" i="9"/>
  <c r="X19" i="9"/>
  <c r="P19" i="9"/>
  <c r="K19" i="9"/>
  <c r="N19" i="9"/>
  <c r="Y19" i="9"/>
  <c r="W19" i="9"/>
  <c r="O19" i="9"/>
  <c r="BT14" i="6" l="1"/>
  <c r="BU14" i="6" s="1"/>
  <c r="BS12" i="6"/>
  <c r="U12" i="6"/>
  <c r="L12" i="14"/>
  <c r="L10" i="14" s="1"/>
  <c r="M12" i="14"/>
  <c r="M10" i="14" s="1"/>
  <c r="P12" i="14"/>
  <c r="P10" i="14" s="1"/>
  <c r="K12" i="14"/>
  <c r="K10" i="14" s="1"/>
  <c r="N12" i="14"/>
  <c r="N10" i="14" s="1"/>
  <c r="W12" i="14"/>
  <c r="W10" i="14" s="1"/>
  <c r="O12" i="14"/>
  <c r="O10" i="14" s="1"/>
  <c r="Y12" i="14"/>
  <c r="Y10" i="14" s="1"/>
  <c r="Z12" i="14"/>
  <c r="Z10" i="14" s="1"/>
  <c r="I12" i="14"/>
  <c r="I10" i="14" s="1"/>
  <c r="V12" i="14"/>
  <c r="V10" i="14" s="1"/>
  <c r="T12" i="14"/>
  <c r="T10" i="14" s="1"/>
  <c r="Q12" i="14"/>
  <c r="Q10" i="14" s="1"/>
  <c r="J12" i="14"/>
  <c r="J10" i="14" s="1"/>
  <c r="F10" i="14"/>
  <c r="S12" i="14"/>
  <c r="S10" i="14" s="1"/>
  <c r="R12" i="14"/>
  <c r="R10" i="14" s="1"/>
  <c r="H10" i="14"/>
  <c r="Q13" i="9"/>
  <c r="M13" i="9"/>
  <c r="Z13" i="9"/>
  <c r="N13" i="9"/>
  <c r="P13" i="9"/>
  <c r="Y13" i="9"/>
  <c r="R13" i="9"/>
  <c r="W13" i="9"/>
  <c r="T13" i="9"/>
  <c r="Q21" i="9"/>
  <c r="AA13" i="9"/>
  <c r="W21" i="9"/>
  <c r="X13" i="9"/>
  <c r="R27" i="9"/>
  <c r="U13" i="9"/>
  <c r="O13" i="9"/>
  <c r="K13" i="9"/>
  <c r="AF23" i="9"/>
  <c r="AC23" i="9"/>
  <c r="P21" i="9"/>
  <c r="AF15" i="9"/>
  <c r="AC15" i="9"/>
  <c r="T21" i="9"/>
  <c r="P27" i="9"/>
  <c r="N27" i="9"/>
  <c r="AF18" i="9"/>
  <c r="AC18" i="9"/>
  <c r="J13" i="9"/>
  <c r="AC16" i="9"/>
  <c r="AF16" i="9"/>
  <c r="O21" i="9"/>
  <c r="Z21" i="9"/>
  <c r="K27" i="9"/>
  <c r="AF28" i="9"/>
  <c r="AC28" i="9"/>
  <c r="AE28" i="9"/>
  <c r="AE27" i="9" s="1"/>
  <c r="J27" i="9"/>
  <c r="AC25" i="9"/>
  <c r="AF25" i="9"/>
  <c r="H27" i="9"/>
  <c r="I11" i="9"/>
  <c r="AE13" i="9"/>
  <c r="AC30" i="9"/>
  <c r="AF30" i="9"/>
  <c r="AA21" i="9"/>
  <c r="AC22" i="9"/>
  <c r="K21" i="9"/>
  <c r="AF22" i="9"/>
  <c r="Q27" i="9"/>
  <c r="X27" i="9"/>
  <c r="AE22" i="9"/>
  <c r="AE21" i="9" s="1"/>
  <c r="J21" i="9"/>
  <c r="AF19" i="9"/>
  <c r="AC19" i="9"/>
  <c r="AC29" i="9"/>
  <c r="AF29" i="9"/>
  <c r="AF17" i="9"/>
  <c r="AC17" i="9"/>
  <c r="AC24" i="9"/>
  <c r="AF24" i="9"/>
  <c r="Y21" i="9"/>
  <c r="N21" i="9"/>
  <c r="M27" i="9"/>
  <c r="Z27" i="9"/>
  <c r="Y27" i="9"/>
  <c r="AC20" i="9"/>
  <c r="AF20" i="9"/>
  <c r="AC31" i="9"/>
  <c r="AF31" i="9"/>
  <c r="U21" i="9"/>
  <c r="R21" i="9"/>
  <c r="U27" i="9"/>
  <c r="O27" i="9"/>
  <c r="W27" i="9"/>
  <c r="AC26" i="9"/>
  <c r="AF26" i="9"/>
  <c r="M21" i="9"/>
  <c r="X21" i="9"/>
  <c r="AA27" i="9"/>
  <c r="T27" i="9"/>
  <c r="BR12" i="6" l="1"/>
  <c r="AF13" i="9"/>
  <c r="W11" i="9"/>
  <c r="P11" i="9"/>
  <c r="R11" i="9"/>
  <c r="AC13" i="9"/>
  <c r="O11" i="9"/>
  <c r="T11" i="9"/>
  <c r="Q11" i="9"/>
  <c r="X11" i="9"/>
  <c r="Y11" i="9"/>
  <c r="AE11" i="9"/>
  <c r="Z11" i="9"/>
  <c r="AF21" i="9"/>
  <c r="AC27" i="9"/>
  <c r="N11" i="9"/>
  <c r="M11" i="9"/>
  <c r="AF27" i="9"/>
  <c r="AA11" i="9"/>
  <c r="U11" i="9"/>
  <c r="AC21" i="9"/>
  <c r="K11" i="9"/>
  <c r="J11" i="9"/>
  <c r="H11" i="9"/>
  <c r="BU12" i="6" l="1"/>
  <c r="BT12" i="6"/>
  <c r="AC11" i="9"/>
  <c r="AF11" i="9"/>
  <c r="Z14" i="6" l="1"/>
  <c r="Z12" i="6" s="1"/>
  <c r="X14" i="6"/>
  <c r="T14" i="6"/>
  <c r="Q14" i="6"/>
  <c r="R12" i="6"/>
  <c r="O14" i="6"/>
  <c r="P14" i="6"/>
  <c r="AA14" i="6"/>
  <c r="AA12" i="6" s="1"/>
  <c r="Y14" i="6"/>
  <c r="Y12" i="6" s="1"/>
  <c r="K12" i="6"/>
  <c r="J12" i="6" s="1"/>
  <c r="M14" i="6"/>
  <c r="AC14" i="6" s="1"/>
  <c r="F13" i="7" s="1"/>
  <c r="L14" i="6"/>
  <c r="L12" i="6" s="1"/>
  <c r="Q12" i="6" l="1"/>
  <c r="BN14" i="6"/>
  <c r="BO14" i="6" s="1"/>
  <c r="BP14" i="6" s="1"/>
  <c r="T12" i="6"/>
  <c r="P12" i="6"/>
  <c r="BJ14" i="6"/>
  <c r="BK14" i="6" s="1"/>
  <c r="BL14" i="6" s="1"/>
  <c r="X12" i="6"/>
  <c r="O12" i="6"/>
  <c r="BF14" i="6"/>
  <c r="I13" i="7"/>
  <c r="AC12" i="6"/>
  <c r="AF14" i="6"/>
  <c r="F15" i="15" s="1"/>
  <c r="M15" i="15" s="1"/>
  <c r="M13" i="15" s="1"/>
  <c r="AE14" i="6"/>
  <c r="F15" i="8" s="1"/>
  <c r="X15" i="8" s="1"/>
  <c r="M12" i="6"/>
  <c r="Y15" i="8" l="1"/>
  <c r="AA15" i="8"/>
  <c r="H15" i="8"/>
  <c r="I15" i="8" s="1"/>
  <c r="BN12" i="6"/>
  <c r="BJ12" i="6"/>
  <c r="BG14" i="6"/>
  <c r="BH14" i="6" s="1"/>
  <c r="BF12" i="6"/>
  <c r="H15" i="15"/>
  <c r="I15" i="15" s="1"/>
  <c r="P15" i="15"/>
  <c r="P13" i="15" s="1"/>
  <c r="F13" i="15"/>
  <c r="R15" i="15"/>
  <c r="S15" i="15" s="1"/>
  <c r="U15" i="15"/>
  <c r="X15" i="15" s="1"/>
  <c r="K15" i="15"/>
  <c r="L15" i="15" s="1"/>
  <c r="N15" i="15"/>
  <c r="S15" i="8"/>
  <c r="V15" i="8" s="1"/>
  <c r="P15" i="8"/>
  <c r="Q15" i="8" s="1"/>
  <c r="M15" i="8"/>
  <c r="N15" i="8" s="1"/>
  <c r="N13" i="8" s="1"/>
  <c r="K15" i="8"/>
  <c r="L15" i="8" s="1"/>
  <c r="F13" i="8"/>
  <c r="S13" i="7"/>
  <c r="R13" i="7"/>
  <c r="U13" i="7"/>
  <c r="U11" i="7" s="1"/>
  <c r="T13" i="7"/>
  <c r="V13" i="7"/>
  <c r="V11" i="7" s="1"/>
  <c r="P13" i="7"/>
  <c r="L13" i="7"/>
  <c r="K13" i="7"/>
  <c r="AQ13" i="7" s="1"/>
  <c r="N13" i="7"/>
  <c r="M13" i="7"/>
  <c r="F11" i="7"/>
  <c r="I11" i="7"/>
  <c r="AF12" i="6"/>
  <c r="AE12" i="6"/>
  <c r="Z15" i="8" l="1"/>
  <c r="T11" i="7"/>
  <c r="P11" i="7"/>
  <c r="BK13" i="7"/>
  <c r="BL13" i="7" s="1"/>
  <c r="S11" i="7"/>
  <c r="N11" i="7"/>
  <c r="BC13" i="7"/>
  <c r="R11" i="7"/>
  <c r="M11" i="7"/>
  <c r="AY13" i="7"/>
  <c r="AR13" i="7"/>
  <c r="AQ11" i="7"/>
  <c r="L11" i="7"/>
  <c r="AM13" i="7"/>
  <c r="AN13" i="7" s="1"/>
  <c r="BP12" i="6"/>
  <c r="BO12" i="6"/>
  <c r="BL12" i="6"/>
  <c r="BK12" i="6"/>
  <c r="BH12" i="6"/>
  <c r="BG12" i="6"/>
  <c r="H11" i="7"/>
  <c r="U15" i="8"/>
  <c r="U13" i="8" s="1"/>
  <c r="T15" i="8"/>
  <c r="T13" i="8" s="1"/>
  <c r="W15" i="15"/>
  <c r="W13" i="15" s="1"/>
  <c r="V15" i="15"/>
  <c r="V13" i="15" s="1"/>
  <c r="AD15" i="15"/>
  <c r="AD13" i="15" s="1"/>
  <c r="AC15" i="15"/>
  <c r="AC13" i="15" s="1"/>
  <c r="AB15" i="15"/>
  <c r="AB13" i="15" s="1"/>
  <c r="AA15" i="15"/>
  <c r="AA13" i="15" s="1"/>
  <c r="N13" i="15"/>
  <c r="X13" i="15"/>
  <c r="U13" i="15"/>
  <c r="S13" i="15"/>
  <c r="R13" i="15"/>
  <c r="Z13" i="15"/>
  <c r="L13" i="15"/>
  <c r="K13" i="15"/>
  <c r="I13" i="15"/>
  <c r="H13" i="15"/>
  <c r="P13" i="8"/>
  <c r="Q13" i="8"/>
  <c r="V13" i="8"/>
  <c r="S13" i="8"/>
  <c r="K13" i="8"/>
  <c r="M13" i="8"/>
  <c r="I13" i="8"/>
  <c r="H13" i="8"/>
  <c r="O13" i="7"/>
  <c r="K11" i="7"/>
  <c r="O11" i="7" l="1"/>
  <c r="BG13" i="7"/>
  <c r="BH13" i="7" s="1"/>
  <c r="BK11" i="7"/>
  <c r="BD13" i="7"/>
  <c r="BC11" i="7"/>
  <c r="AZ13" i="7"/>
  <c r="AY11" i="7"/>
  <c r="AS13" i="7"/>
  <c r="AS11" i="7" s="1"/>
  <c r="AR11" i="7"/>
  <c r="AM11" i="7"/>
  <c r="X13" i="8"/>
  <c r="Z18" i="8" l="1"/>
  <c r="BG11" i="7"/>
  <c r="BO11" i="7"/>
  <c r="BM13" i="7"/>
  <c r="BM11" i="7" s="1"/>
  <c r="BL11" i="7"/>
  <c r="BE13" i="7"/>
  <c r="BE11" i="7" s="1"/>
  <c r="BD11" i="7"/>
  <c r="BI13" i="7"/>
  <c r="BI11" i="7" s="1"/>
  <c r="BH11" i="7"/>
  <c r="BA13" i="7"/>
  <c r="BA11" i="7" s="1"/>
  <c r="AZ11" i="7"/>
  <c r="AN11" i="7"/>
  <c r="AO13" i="7"/>
  <c r="AO11" i="7" s="1"/>
  <c r="L13" i="8"/>
  <c r="Z23" i="8" l="1"/>
  <c r="BQ13" i="7"/>
  <c r="BQ11" i="7" s="1"/>
  <c r="BP11" i="7"/>
  <c r="Z28" i="8" l="1"/>
  <c r="Z33" i="8" l="1"/>
  <c r="Z38" i="8" l="1"/>
  <c r="Z43" i="8" l="1"/>
  <c r="Z48" i="8" l="1"/>
  <c r="Z53" i="8" l="1"/>
  <c r="Z58" i="8" l="1"/>
  <c r="AA13" i="8" l="1"/>
  <c r="Z63" i="8"/>
  <c r="Z13" i="8" s="1"/>
  <c r="Y13" i="8"/>
</calcChain>
</file>

<file path=xl/sharedStrings.xml><?xml version="1.0" encoding="utf-8"?>
<sst xmlns="http://schemas.openxmlformats.org/spreadsheetml/2006/main" count="1443" uniqueCount="785">
  <si>
    <t>Equipe</t>
  </si>
  <si>
    <t>Unidade básica</t>
  </si>
  <si>
    <t>Faixa etária (x cond. saúde)</t>
  </si>
  <si>
    <t>Utilização do SUS</t>
  </si>
  <si>
    <t>POPULAÇÃO ALVO</t>
  </si>
  <si>
    <t>POPULAÇÃO GERAL</t>
  </si>
  <si>
    <t>Condição de saúde</t>
  </si>
  <si>
    <t>Estrato de risco</t>
  </si>
  <si>
    <t>Fatores de risco</t>
  </si>
  <si>
    <t>Famílias de risco</t>
  </si>
  <si>
    <t>Parâmetros de prevalência</t>
  </si>
  <si>
    <t>População alvo estimada</t>
  </si>
  <si>
    <t>População alvo acompanhada</t>
  </si>
  <si>
    <t>ATENÇÃO À SAÚDE</t>
  </si>
  <si>
    <t>Processos</t>
  </si>
  <si>
    <t>Atividades</t>
  </si>
  <si>
    <t>Parâmetros assistenciais</t>
  </si>
  <si>
    <t>Metas</t>
  </si>
  <si>
    <t>EQUIPE</t>
  </si>
  <si>
    <t>MUNICÍPIO</t>
  </si>
  <si>
    <t>REGIÃO DE SAÚDE</t>
  </si>
  <si>
    <t>MACRORREGIÃO DE SAÚDE</t>
  </si>
  <si>
    <t>APS + AAE + LAB.</t>
  </si>
  <si>
    <t>APS + AAE + LAB. + MAT.</t>
  </si>
  <si>
    <t>Programação anual UBS - acompanhamento</t>
  </si>
  <si>
    <t>Metas regionais</t>
  </si>
  <si>
    <t>Cobertura de acompanhamento</t>
  </si>
  <si>
    <t>Programação anual UBS - Ap. Diag. Laboratorial</t>
  </si>
  <si>
    <t>Pop. estimada</t>
  </si>
  <si>
    <t>Pop. cadastrada</t>
  </si>
  <si>
    <t>Número de equipes</t>
  </si>
  <si>
    <t>Número de UBS</t>
  </si>
  <si>
    <t>Pop. municipal cadastrada</t>
  </si>
  <si>
    <t>Pop. municipal estimada</t>
  </si>
  <si>
    <t>Pop. municipal não coberta</t>
  </si>
  <si>
    <t>Pop. regional estimada</t>
  </si>
  <si>
    <t>Pop. regional cadastrada</t>
  </si>
  <si>
    <t>Pop. regional não coberta</t>
  </si>
  <si>
    <t>Pop. macrorregional estimada</t>
  </si>
  <si>
    <t>Pop. macrorregional cadastrada</t>
  </si>
  <si>
    <t>Pop. macrorregional não coberta</t>
  </si>
  <si>
    <t>Cobertura municipal ESF</t>
  </si>
  <si>
    <t>Número de equipes necessárias</t>
  </si>
  <si>
    <t>Cobertura regional ESF</t>
  </si>
  <si>
    <t>Cobertura macrorregional ESF</t>
  </si>
  <si>
    <t>Número de famílias de risco</t>
  </si>
  <si>
    <t>Metas municipais</t>
  </si>
  <si>
    <t>Programação municipal anual - acompanhamento</t>
  </si>
  <si>
    <t>Programação municipal anual - Ap. Diag. Lab.</t>
  </si>
  <si>
    <t>Programação regional anual - acompanhamento</t>
  </si>
  <si>
    <t>Programação regional anual - Ap. Diag. Lab.</t>
  </si>
  <si>
    <t>População alvo estimada - total municipal</t>
  </si>
  <si>
    <t>População alvo acompanhada - total municipal</t>
  </si>
  <si>
    <t>População alvo estimada - total regional</t>
  </si>
  <si>
    <t>População alvo acompanhada - total regional</t>
  </si>
  <si>
    <t>População alvo estimada - total macrorregional</t>
  </si>
  <si>
    <t>População alvo acompanhada - total macrorregional</t>
  </si>
  <si>
    <t>População alvo AR/MAR estimada - total municipal</t>
  </si>
  <si>
    <t>População alvo AR/MAR acompanhada - total municipal</t>
  </si>
  <si>
    <t>População alvo AR/MAR acompanhada na AAE - total regional</t>
  </si>
  <si>
    <t>População alvo AR/MAR estimada - total regional</t>
  </si>
  <si>
    <t>População alvo AR/MAR acompanhada - demanda total para AAE</t>
  </si>
  <si>
    <t>População alvo acompanhada na AAE - total macrorregional</t>
  </si>
  <si>
    <t>Metas macrregionais</t>
  </si>
  <si>
    <t>Programação macrorregional anual - acompanhamento</t>
  </si>
  <si>
    <t>Programação macrorregional anual - Ap. Diag. Lab.</t>
  </si>
  <si>
    <t>Programação regional anual - acompanhamento AAE</t>
  </si>
  <si>
    <t>Capacidade operacional AAE</t>
  </si>
  <si>
    <t>Programação macrorregional anual - acompanhamento AAE</t>
  </si>
  <si>
    <t>Capacidade operacional AAE - total macrorregional</t>
  </si>
  <si>
    <t>Cobertura macrorregional</t>
  </si>
  <si>
    <t>Cobertura regional</t>
  </si>
  <si>
    <t>APS + LAB</t>
  </si>
  <si>
    <t>Base populacional para estudo da necessidade de saúde</t>
  </si>
  <si>
    <t>% do total
da região</t>
  </si>
  <si>
    <t>TOTAL</t>
  </si>
  <si>
    <t>PROGRAMAÇÃO REGIONAL INTEGRADA</t>
  </si>
  <si>
    <t>município</t>
  </si>
  <si>
    <t>do total de NV</t>
  </si>
  <si>
    <t>RISCO HABITUAL</t>
  </si>
  <si>
    <t>ALTO RISCO</t>
  </si>
  <si>
    <t>do total de gestantes</t>
  </si>
  <si>
    <t>Número de GESTANTES estimadas</t>
  </si>
  <si>
    <t>Número de NASCIDOS VIVOS</t>
  </si>
  <si>
    <t>MUNICÍPIOS</t>
  </si>
  <si>
    <t>Número de GESTANTES programadas</t>
  </si>
  <si>
    <r>
      <t xml:space="preserve">META
</t>
    </r>
    <r>
      <rPr>
        <sz val="8"/>
        <color theme="1"/>
        <rFont val="Calibri"/>
        <family val="2"/>
        <scheme val="minor"/>
      </rPr>
      <t>(por município, sobre as gestantes estimadas)</t>
    </r>
  </si>
  <si>
    <t>Médico</t>
  </si>
  <si>
    <t>Enfermeiro</t>
  </si>
  <si>
    <t>Cobertura no acompanhamento das GESTANTES</t>
  </si>
  <si>
    <t>Consultas subsequentes</t>
  </si>
  <si>
    <r>
      <t>1</t>
    </r>
    <r>
      <rPr>
        <vertAlign val="superscript"/>
        <sz val="10"/>
        <color theme="1"/>
        <rFont val="Calibri"/>
        <family val="2"/>
        <scheme val="minor"/>
      </rPr>
      <t>a</t>
    </r>
    <r>
      <rPr>
        <sz val="10"/>
        <color theme="1"/>
        <rFont val="Calibri"/>
        <family val="2"/>
        <scheme val="minor"/>
      </rPr>
      <t xml:space="preserve"> consulta</t>
    </r>
  </si>
  <si>
    <r>
      <t>2</t>
    </r>
    <r>
      <rPr>
        <vertAlign val="superscript"/>
        <sz val="10"/>
        <color theme="1"/>
        <rFont val="Calibri"/>
        <family val="2"/>
        <scheme val="minor"/>
      </rPr>
      <t>a</t>
    </r>
    <r>
      <rPr>
        <sz val="10"/>
        <color theme="1"/>
        <rFont val="Calibri"/>
        <family val="2"/>
        <scheme val="minor"/>
      </rPr>
      <t xml:space="preserve"> consulta</t>
    </r>
  </si>
  <si>
    <t>PROGRAMAÇÃO</t>
  </si>
  <si>
    <t>Avaliação odontológica</t>
  </si>
  <si>
    <t>Dentista</t>
  </si>
  <si>
    <t>NASF</t>
  </si>
  <si>
    <t>Atendimento em grupo</t>
  </si>
  <si>
    <t>Marcadores do cuidado da gestante de Risco HABITUAL e ALTO Risco</t>
  </si>
  <si>
    <t>cons./gest.</t>
  </si>
  <si>
    <t>particip./gest.</t>
  </si>
  <si>
    <t>das gest.</t>
  </si>
  <si>
    <t>das gest. AR</t>
  </si>
  <si>
    <t>Continuidade do cuidado</t>
  </si>
  <si>
    <t>Risco Habitual</t>
  </si>
  <si>
    <t>Alto Risco</t>
  </si>
  <si>
    <t>das gest. RH</t>
  </si>
  <si>
    <t>Total de gestantes ACOMPANHADAS</t>
  </si>
  <si>
    <t>COBERTURA
atual</t>
  </si>
  <si>
    <t>Gestantes
ESTIMADAS</t>
  </si>
  <si>
    <r>
      <t xml:space="preserve">Vacinação </t>
    </r>
    <r>
      <rPr>
        <sz val="8"/>
        <color theme="1"/>
        <rFont val="Calibri"/>
        <family val="2"/>
        <scheme val="minor"/>
      </rPr>
      <t>(calendário vigente)</t>
    </r>
  </si>
  <si>
    <r>
      <t xml:space="preserve">Exames laboratoriais </t>
    </r>
    <r>
      <rPr>
        <sz val="8"/>
        <color theme="1"/>
        <rFont val="Calibri"/>
        <family val="2"/>
        <scheme val="minor"/>
      </rPr>
      <t>(elenco previsto na diretriz)</t>
    </r>
  </si>
  <si>
    <r>
      <t>Cartão da Gestante</t>
    </r>
    <r>
      <rPr>
        <sz val="8"/>
        <color theme="1"/>
        <rFont val="Calibri"/>
        <family val="2"/>
        <scheme val="minor"/>
      </rPr>
      <t xml:space="preserve">
(entrega e atualização nos atendimento)</t>
    </r>
  </si>
  <si>
    <r>
      <t xml:space="preserve">Vinculação com a Maternidade
</t>
    </r>
    <r>
      <rPr>
        <sz val="8"/>
        <color theme="1"/>
        <rFont val="Calibri"/>
        <family val="2"/>
        <scheme val="minor"/>
      </rPr>
      <t>(de referência definida na RAS)</t>
    </r>
  </si>
  <si>
    <r>
      <t xml:space="preserve">Estratificação
de risco
</t>
    </r>
    <r>
      <rPr>
        <sz val="8"/>
        <color theme="1"/>
        <rFont val="Calibri"/>
        <family val="2"/>
        <scheme val="minor"/>
      </rPr>
      <t>(em todas os atendimentos)</t>
    </r>
  </si>
  <si>
    <t>Gestantes com acompanhamento compartilhado pela APS</t>
  </si>
  <si>
    <t>cons./gest. AR</t>
  </si>
  <si>
    <t>Médico Obstetra</t>
  </si>
  <si>
    <t>Psicólogo</t>
  </si>
  <si>
    <t>Assistente Social</t>
  </si>
  <si>
    <t>Fisioterapeuta</t>
  </si>
  <si>
    <t>Nutricionista</t>
  </si>
  <si>
    <t>dos atend.</t>
  </si>
  <si>
    <t>Ultrassom Obstétrico</t>
  </si>
  <si>
    <t>Ultrassom Obstétrico com doppler</t>
  </si>
  <si>
    <t>Ultrassom Morfológico</t>
  </si>
  <si>
    <t>ECG</t>
  </si>
  <si>
    <t>exames / GAR</t>
  </si>
  <si>
    <t>das GAR</t>
  </si>
  <si>
    <t>Número de GESTANTES programadas no Pré-Natal
de Alto Risco</t>
  </si>
  <si>
    <r>
      <t xml:space="preserve">META
</t>
    </r>
    <r>
      <rPr>
        <sz val="8"/>
        <color theme="1"/>
        <rFont val="Calibri"/>
        <family val="2"/>
        <scheme val="minor"/>
      </rPr>
      <t>(sobre as gestantes compartilhadas pela APS)</t>
    </r>
  </si>
  <si>
    <t>Acompanhamento da PUÉRPERA</t>
  </si>
  <si>
    <t>Acompanhamento da GESTANTE de Risco HABITUAL e ALTO Risco</t>
  </si>
  <si>
    <t>ESTRUTURA necessária para atenção hospitar à gestante de Risco HABITUAL</t>
  </si>
  <si>
    <t>Parto normal</t>
  </si>
  <si>
    <t>Número de salas necessárias</t>
  </si>
  <si>
    <t>Parto cesáreo</t>
  </si>
  <si>
    <t>Pré-parto</t>
  </si>
  <si>
    <t>Parto</t>
  </si>
  <si>
    <t>Pós-parto</t>
  </si>
  <si>
    <t>Leitos de
Alojamento Conjunto necessários</t>
  </si>
  <si>
    <t>Leitos UCIN
necessários para estabilização do RN na Mat. RH</t>
  </si>
  <si>
    <t>Transportes necessários para UNN da Mat. AR</t>
  </si>
  <si>
    <t>Leitos necessários para estabilização da puérpera na Mat. RH</t>
  </si>
  <si>
    <t>Transportes necessários para UTI adulto</t>
  </si>
  <si>
    <t>Puérpera de risco</t>
  </si>
  <si>
    <t>Número de atendimentos da equipe multiprofissional para acompanhamento das gestantes de ALTO Risco</t>
  </si>
  <si>
    <t>Número de exames especializados para as gestantes de ALTO Risco</t>
  </si>
  <si>
    <t>Número de gestantes com compartilhamento com o Pré-Natal de Alto Risco</t>
  </si>
  <si>
    <t>Número de gestantes vinculadas para as Maternidades de referência</t>
  </si>
  <si>
    <t>Número de partos programados
(de acordo com a meta definida)</t>
  </si>
  <si>
    <t>leito/ 1.000 gest. RH</t>
  </si>
  <si>
    <t>Número de parturientes programadas</t>
  </si>
  <si>
    <t>Número de leitos necessários</t>
  </si>
  <si>
    <t>Número de puérperas potencialmente saudáveis</t>
  </si>
  <si>
    <t>Puérpera sem intercorrências</t>
  </si>
  <si>
    <t>leito/ 1.000 RN</t>
  </si>
  <si>
    <t>dos RN</t>
  </si>
  <si>
    <t>Número de puérperas com intercorrências</t>
  </si>
  <si>
    <t>-</t>
  </si>
  <si>
    <r>
      <t>Para esclarecimentos de dúvidas na utilização ou sugestões para melhoria do instrumento, enviar e-mail para: Marco A. B. Matos &lt;</t>
    </r>
    <r>
      <rPr>
        <u/>
        <sz val="11"/>
        <color theme="3"/>
        <rFont val="Calibri"/>
        <family val="2"/>
        <scheme val="minor"/>
      </rPr>
      <t>marcobmatos@gmail.com</t>
    </r>
    <r>
      <rPr>
        <sz val="11"/>
        <color theme="1"/>
        <rFont val="Calibri"/>
        <family val="2"/>
        <scheme val="minor"/>
      </rPr>
      <t>&gt;.</t>
    </r>
  </si>
  <si>
    <t>CONFIGURAÇÃO GERAL</t>
  </si>
  <si>
    <t>A planilha está protegida, com o objetivo de evitar eventuais alterações das fórmulas e conteúdos.</t>
  </si>
  <si>
    <t>Somente as células em cor "cinza" são editáveis, devendo ser preenchidas com os dados necessários para a programação.</t>
  </si>
  <si>
    <t>Sendo uma planilha de excel, muitos cálculos são arredondados, não comprometendo, porém, o resultado final.</t>
  </si>
  <si>
    <t>Sendo uma planilha de excel, deve-se "salvar" o arquivo frequentemente para não correr o risco de perder os registros.</t>
  </si>
  <si>
    <t>ARQUIVAMENTO</t>
  </si>
  <si>
    <t>PLANEJAMENTO REGIONAL INTEGRADO</t>
  </si>
  <si>
    <t>REDE DE ATENÇÃO</t>
  </si>
  <si>
    <t>Passo 1: BASE POPULACIONAL</t>
  </si>
  <si>
    <t>Inserir os nomes dos municípios da região.</t>
  </si>
  <si>
    <r>
      <rPr>
        <u/>
        <sz val="11"/>
        <color theme="1"/>
        <rFont val="Calibri"/>
        <family val="2"/>
        <scheme val="minor"/>
      </rPr>
      <t>Passos</t>
    </r>
    <r>
      <rPr>
        <sz val="11"/>
        <color theme="1"/>
        <rFont val="Calibri"/>
        <family val="2"/>
        <scheme val="minor"/>
      </rPr>
      <t>:</t>
    </r>
  </si>
  <si>
    <r>
      <rPr>
        <u/>
        <sz val="11"/>
        <color theme="1"/>
        <rFont val="Calibri"/>
        <family val="2"/>
        <scheme val="minor"/>
      </rPr>
      <t>Aba</t>
    </r>
    <r>
      <rPr>
        <sz val="11"/>
        <color theme="1"/>
        <rFont val="Calibri"/>
        <family val="2"/>
        <scheme val="minor"/>
      </rPr>
      <t>: BasePop</t>
    </r>
  </si>
  <si>
    <t>1.1</t>
  </si>
  <si>
    <t>1.2</t>
  </si>
  <si>
    <t>1.3</t>
  </si>
  <si>
    <t>Conhecimento da população alvo.</t>
  </si>
  <si>
    <r>
      <rPr>
        <u/>
        <sz val="11"/>
        <color theme="1"/>
        <rFont val="Calibri"/>
        <family val="2"/>
        <scheme val="minor"/>
      </rPr>
      <t>Objetivo</t>
    </r>
    <r>
      <rPr>
        <sz val="11"/>
        <color theme="1"/>
        <rFont val="Calibri"/>
        <family val="2"/>
        <scheme val="minor"/>
      </rPr>
      <t>:</t>
    </r>
  </si>
  <si>
    <t>PARÂMETROS DE REFERÊNCIA</t>
  </si>
  <si>
    <t>MS. Rede Cegonha. 2011 e 2015</t>
  </si>
  <si>
    <t>Integra, como anexo, a Nota Técnica sobre a Programação Regional da Atenção à Saúde, disponibilizada pelo CONASS.</t>
  </si>
  <si>
    <t>Número estimado total de gestantes</t>
  </si>
  <si>
    <t>Número estimado de gestantes de risco habitual</t>
  </si>
  <si>
    <t>15% do total de gestantes</t>
  </si>
  <si>
    <t>85% do total de gestantes</t>
  </si>
  <si>
    <t>Número estimado de gestantes de alto risco</t>
  </si>
  <si>
    <t>110 % do número de NV do último SINASC</t>
  </si>
  <si>
    <t>do número de NV vivos do último SINASC</t>
  </si>
  <si>
    <t>Passo 2: PROGRAMAÇÃO DA ATENÇÃO PRIMÁRIA À SAÚDE</t>
  </si>
  <si>
    <r>
      <rPr>
        <u/>
        <sz val="11"/>
        <color theme="1"/>
        <rFont val="Calibri"/>
        <family val="2"/>
        <scheme val="minor"/>
      </rPr>
      <t>Objetivos</t>
    </r>
    <r>
      <rPr>
        <sz val="11"/>
        <color theme="1"/>
        <rFont val="Calibri"/>
        <family val="2"/>
        <scheme val="minor"/>
      </rPr>
      <t>:</t>
    </r>
  </si>
  <si>
    <t>O prazo geral para a programação é de 1 ano.</t>
  </si>
  <si>
    <t>2.1</t>
  </si>
  <si>
    <t>2.2</t>
  </si>
  <si>
    <t>Análise da cobertura de acompanhamento:</t>
  </si>
  <si>
    <t>Programação do número de gestantes a serem acompanhadas no próximo período:</t>
  </si>
  <si>
    <t>Programação do número de atendimentos, exames e procedimentos necessários:</t>
  </si>
  <si>
    <t>Utiliza parâmetros epidemiológicos e assistenciais propostos nas diretrizes e consensos do Ministério da Saúde e Sociedades representativas, bem como parâmetros estudados na experiência dos Laboratórios de Inovação na Atenção às Condições Crônicas (LIACC) desenvolvidos pelo CONASS. As referências completas são disponibilizadas na Nota Técnica sobre a Programação Regional da Atenção à Saúde.</t>
  </si>
  <si>
    <t>Onde estiverem disponíveis, deverão ser utilizadas as diretrizes elaboradas pelas SESA's, possibilitando a utilização de parâmetros contextualizados a partir das diretrizes maiores de referência.</t>
  </si>
  <si>
    <t>Parâmetros para dimensionamento:</t>
  </si>
  <si>
    <t>Primeira avaliação: 1 consulta pelo enfermeiro e 1 consulta pelo médico, de forma sequencial e complementar.</t>
  </si>
  <si>
    <t>consulta do enfermeiro para primeira avaliação</t>
  </si>
  <si>
    <t>consulta do médico para primeira avaliação</t>
  </si>
  <si>
    <t>Mínimo de 5 consultas alternadas entre o enfermeiro e médico</t>
  </si>
  <si>
    <t>Obs.: a informação registrada acima será automaticamente transferida para os respectivos campos de programação das abas seguintes.</t>
  </si>
  <si>
    <t>1 avaliação odontológica (o tratamento necessário será programado pela equipe SB)</t>
  </si>
  <si>
    <t>avaliação odontológica pelo cirurgião dentista</t>
  </si>
  <si>
    <t>Estratificação de risco gestacional realizada em todos os atendimentos programados para 100% das gestantes</t>
  </si>
  <si>
    <t>Exames laboratoriais realizados trimestralmente, de acordo com o elenco definido na diretriz clínica para 100% das gestantes</t>
  </si>
  <si>
    <t>Vacinação, de acordo com o calendário vigente, para 100% das gestantes</t>
  </si>
  <si>
    <t>Vinculação com a Maternidade de referência na RAS, de acordo com o risco gestacional, para 100% das gestantes</t>
  </si>
  <si>
    <t>Cartão da Gestante entregue e atualizado em todos os atendimentos, para 100% das gestantes</t>
  </si>
  <si>
    <t>de estratificação de risco</t>
  </si>
  <si>
    <t>de exames laboratoriais</t>
  </si>
  <si>
    <t>de vacinação</t>
  </si>
  <si>
    <t>de vinculação com a maternidade</t>
  </si>
  <si>
    <t>de cartão da gestante</t>
  </si>
  <si>
    <t>Puerpério</t>
  </si>
  <si>
    <t>Pré-natal</t>
  </si>
  <si>
    <t>Marcadores do cuidado no pré-natal</t>
  </si>
  <si>
    <t>1 consulta pelo enfermeiro e 1 consulta pelo médico, no período puerperal precoce e tardio</t>
  </si>
  <si>
    <t>consulta do enfermeiro para puerperio</t>
  </si>
  <si>
    <t>consulta do médico para puerpério</t>
  </si>
  <si>
    <t>Continuidade do cuidado na RAS</t>
  </si>
  <si>
    <t>100% das gestantes de alto risco encaminhadas para o pré-natal de alto risco</t>
  </si>
  <si>
    <t>100% das gestantes vinculadas às maternidades de referência da RAS no território, de acordo com o estrato de risco</t>
  </si>
  <si>
    <t>de encaminhamento da gestante de alto risco para o pré-natal de alto risco</t>
  </si>
  <si>
    <t>PARÂMETROS PARA A PROGRAMAÇÃO</t>
  </si>
  <si>
    <t>MS | Rede Cegonha
2011 e 2015
CONASS
LIACC Samonte
2013-14</t>
  </si>
  <si>
    <t>2.3</t>
  </si>
  <si>
    <t>Dimensionar a demanda de encaminhamentos para as maternidades de referência.</t>
  </si>
  <si>
    <t>3.1</t>
  </si>
  <si>
    <t>3.2</t>
  </si>
  <si>
    <t>3.3</t>
  </si>
  <si>
    <t>Demanda da APS:</t>
  </si>
  <si>
    <t>Programação do número de gestantes de alto risco a serem acompanhadas no próximo período:</t>
  </si>
  <si>
    <t>Atendimento pela equipe multiprofissional</t>
  </si>
  <si>
    <t>O atendimento pela equipe multiprofissional especializada é complementar ao da equipe da APS. Assim a gestante de alto risco vai cumprir o número total de atendimentos previstos na APS e AAE.</t>
  </si>
  <si>
    <t>Os parâmetros de atendimento utilizados correspondem a uma média de atendimentos para o período de acompanhamento, não implicando num agendamento automático com essa frequência. O número de consultas que a gestante deve cumprir no pré-natal de alto risco é definido pelo plano de cuidado elaborado na primeira avaliação.</t>
  </si>
  <si>
    <t>Média de 5 atendimentos pelo médico obstetra, enfermeiro, psicólogo e assistente social</t>
  </si>
  <si>
    <t>Média de 1 atendimento pelo fisioterapeuta</t>
  </si>
  <si>
    <t>Tococardiografia anteparto</t>
  </si>
  <si>
    <t>consulta do enfermeiro</t>
  </si>
  <si>
    <t>consulta do médico obstetra</t>
  </si>
  <si>
    <t>consulta do psicólogo</t>
  </si>
  <si>
    <t>consulta do assistente social</t>
  </si>
  <si>
    <t>atendimento do fisioterapeuta</t>
  </si>
  <si>
    <t>atendimento do nutricionista</t>
  </si>
  <si>
    <t>ultrasson obstétrico</t>
  </si>
  <si>
    <t>ultrasson obstétrico com doppler</t>
  </si>
  <si>
    <t>ultrasson morfológico</t>
  </si>
  <si>
    <t>Passo 4: PROGRAMAÇÃO DA ATENÇÃO PERINATAL HOSPITALAR (MATERNIDADE DE RISCO HABITUAL E ALTO RISCO)</t>
  </si>
  <si>
    <t>Demandas para o parto:</t>
  </si>
  <si>
    <t>4.1</t>
  </si>
  <si>
    <t>4.2</t>
  </si>
  <si>
    <t>horas</t>
  </si>
  <si>
    <t>parturientes</t>
  </si>
  <si>
    <t>sala / 1.000 gest. RH</t>
  </si>
  <si>
    <t>das púerperas críticas</t>
  </si>
  <si>
    <t>Significa que 1 leito de pré-parto acolhe por dia</t>
  </si>
  <si>
    <t xml:space="preserve">É aconselhável considerar uma taxa de ocupação do leito de </t>
  </si>
  <si>
    <t>devido à variabilidade do fluxo de partos.</t>
  </si>
  <si>
    <t>Assim, 1 leito de pré-parto poderá acolher por dia</t>
  </si>
  <si>
    <t xml:space="preserve">Para facilitar o cálculo de necessidade de leitos, poderá ser utilizado um parâmetro de </t>
  </si>
  <si>
    <t>para cada</t>
  </si>
  <si>
    <t>por ano.</t>
  </si>
  <si>
    <t>horas.</t>
  </si>
  <si>
    <t>parturientes.</t>
  </si>
  <si>
    <t>parturientes,</t>
  </si>
  <si>
    <t>o que significa uma capacidade operacional de acolher por ano</t>
  </si>
  <si>
    <t>Parâmetros a serem utilizados na programação</t>
  </si>
  <si>
    <t>por ano</t>
  </si>
  <si>
    <r>
      <rPr>
        <u/>
        <sz val="11"/>
        <color theme="1"/>
        <rFont val="Calibri"/>
        <family val="2"/>
        <scheme val="minor"/>
      </rPr>
      <t>Pré-parto</t>
    </r>
    <r>
      <rPr>
        <sz val="11"/>
        <color theme="1"/>
        <rFont val="Calibri"/>
        <family val="2"/>
        <scheme val="minor"/>
      </rPr>
      <t xml:space="preserve">: </t>
    </r>
  </si>
  <si>
    <r>
      <rPr>
        <u/>
        <sz val="11"/>
        <color theme="1"/>
        <rFont val="Calibri"/>
        <family val="2"/>
        <scheme val="minor"/>
      </rPr>
      <t>Parto</t>
    </r>
    <r>
      <rPr>
        <sz val="11"/>
        <color theme="1"/>
        <rFont val="Calibri"/>
        <family val="2"/>
        <scheme val="minor"/>
      </rPr>
      <t>:</t>
    </r>
  </si>
  <si>
    <t>leitos</t>
  </si>
  <si>
    <t>Indicador: % partos normais</t>
  </si>
  <si>
    <t>Meta programada:</t>
  </si>
  <si>
    <t xml:space="preserve">O tempo médio de ocupação de 1 sala de parto normal (vaginal), para realização do procedimento, desinfecção e preparo é de </t>
  </si>
  <si>
    <t xml:space="preserve">O tempo médio de ocupação de 1 leito de pré-parto, para internação, desinfecção e preparo, é de </t>
  </si>
  <si>
    <t>Significa que 1 sala de parto acolhe por dia</t>
  </si>
  <si>
    <t>Assim, 1 sala de parto poderá acolher por dia</t>
  </si>
  <si>
    <t>salas</t>
  </si>
  <si>
    <t>SALA DE PARTO NORMAL</t>
  </si>
  <si>
    <t>SALA DE PARTO CESÁREO</t>
  </si>
  <si>
    <t xml:space="preserve">O tempo médio de ocupação de 1 sala de parto cesáreo, para realização do procedimento, desinfecção e preparo é de </t>
  </si>
  <si>
    <t>LEITOS PRÉ-PARTO</t>
  </si>
  <si>
    <t>LEITOS DE ALOJAMENTO CONJUNTO</t>
  </si>
  <si>
    <t xml:space="preserve">O tempo médio de ocupação de 1 leito de alojamento conjunto, para internação, desinfecção e preparo, é de </t>
  </si>
  <si>
    <t>dias.</t>
  </si>
  <si>
    <t>Significa que 1 leito de alojamento conjunto acolhe por ano</t>
  </si>
  <si>
    <t>Assim, 1 leito de alojamento conjunto poderá acolher por ano</t>
  </si>
  <si>
    <t>puérperas.</t>
  </si>
  <si>
    <t>puérperas</t>
  </si>
  <si>
    <t>dias</t>
  </si>
  <si>
    <t>Leitos de terapia intensiva neonatal (UTIN)</t>
  </si>
  <si>
    <t>2 leitos para cada 1.000 NV</t>
  </si>
  <si>
    <t>leitos de UTIN para cada 1.000 NV</t>
  </si>
  <si>
    <t>1 leito para cada 1.000 NV</t>
  </si>
  <si>
    <t>MS | Rede Cegonha
2011 e 2015</t>
  </si>
  <si>
    <t>Total de leitos de cuidados progressivos neonatais</t>
  </si>
  <si>
    <t>5 leitos para cada 1.000 NV</t>
  </si>
  <si>
    <r>
      <rPr>
        <u/>
        <sz val="11"/>
        <color theme="1"/>
        <rFont val="Calibri"/>
        <family val="2"/>
        <scheme val="minor"/>
      </rPr>
      <t>Pós-parto</t>
    </r>
    <r>
      <rPr>
        <sz val="11"/>
        <color theme="1"/>
        <rFont val="Calibri"/>
        <family val="2"/>
        <scheme val="minor"/>
      </rPr>
      <t>:</t>
    </r>
  </si>
  <si>
    <t>Leitos UTIN</t>
  </si>
  <si>
    <t>LEITOS DE UTI ADULTO</t>
  </si>
  <si>
    <t xml:space="preserve">O tempo médio de ocupação de 1 leito de UTI Adulto, para internação, desinfecção e preparo, é de </t>
  </si>
  <si>
    <t>Significa que 1 leito de UTI Adulto acolhe por ano</t>
  </si>
  <si>
    <t>Assim, 1 leito de UTI Adulto poderá acolher por ano</t>
  </si>
  <si>
    <t>consulta subsequente do enfermeiro</t>
  </si>
  <si>
    <t>consulta subsequente do médico</t>
  </si>
  <si>
    <t>atividade em grupo pela eSF e/ou NASF</t>
  </si>
  <si>
    <t>Este instrumento deve ser considerado um documento oficial de planejamento, devendo ser arquivado de acordo com as normas previstas para a gestão de documentos, permanecendo acessível para utilização da equipe sempre que necessário.</t>
  </si>
  <si>
    <t>A subpopulação de gestantes é dimensionada a partir do número de nascidos vivos (NV) disponível nos sistemas de informação (último período disponível).</t>
  </si>
  <si>
    <t>Taxa de UTILIZAÇÃO SUS</t>
  </si>
  <si>
    <t>Taxa de utilização do SUS:</t>
  </si>
  <si>
    <t>Considerando a Taxa da ANS de cobertura de planos de saúde, pode-se calcular a diferença com a população total, resultando na Taxa de utilização do SUS.</t>
  </si>
  <si>
    <t>Registrar o percentual de utilização do SUS por município.</t>
  </si>
  <si>
    <t>A planilha irá calcular a taxa média de utilização do SUS para a região de saúde.</t>
  </si>
  <si>
    <t>É possível inserir até 50 municípios, considerando as grandes Regiões Ampliadas de Saúde de alguns estados.</t>
  </si>
  <si>
    <t>O nome dos municípios será transferido automaticamente para as outras abas de programação.</t>
  </si>
  <si>
    <t>Municípios:</t>
  </si>
  <si>
    <t>Nascidos vivos:</t>
  </si>
  <si>
    <t>A planilha vai calcular a proporção de NV de cada município em relação ao total da região, permitindo a análise territorial de concentração do público alvo (por exemplo, os municípios que acumulam 80% dos nascimentos).</t>
  </si>
  <si>
    <t>1.4</t>
  </si>
  <si>
    <t>A tabela abaixo apresenta os parâmetros para estimativa do número de gestantes sugeridos pelo Programa Rede Cegonha.</t>
  </si>
  <si>
    <t>A equipe deve discutir as referências citadas e definir os parâmetros a serem utilizados para a programação na região, registrando-os nos campos específicos (em cor cinza).</t>
  </si>
  <si>
    <t>A planilha vai aplicar os parâmetros definidos e calcular o número estimado de gestantes, total e por estrato de risco, para os municípios e região.</t>
  </si>
  <si>
    <t>A planilha vai calcular o percentual de cobertura de acompanhamento, por município e região de saúde.</t>
  </si>
  <si>
    <t>(Tutorial 1.1)</t>
  </si>
  <si>
    <t>(Tutorial 1.2)</t>
  </si>
  <si>
    <t>(Tutorial 1.3)</t>
  </si>
  <si>
    <t>(Tutorial 1.4)</t>
  </si>
  <si>
    <t>(Tutorial 2.1)</t>
  </si>
  <si>
    <t>(Tutorial 2.2)</t>
  </si>
  <si>
    <t>Definir a meta de cobertura, considerando a análise da cobertura atual.</t>
  </si>
  <si>
    <t>(Tutorial 2.3)</t>
  </si>
  <si>
    <t>A tabela abaixo apresenta os parâmetros para organização das ações do pré-natal na APS sugeridos pelo Programa Rede Cegonha e pelas experiências dos LIACC / CONASS.</t>
  </si>
  <si>
    <t>Mínimo de 3 participações em atividades de grupo, preferencialmente utilizando tencologias voltadas para o fortalecimento do autocuidado</t>
  </si>
  <si>
    <t>A planilha vai aplicar os parâmetros definidos e calcular o número de atendimentos, exames e procedimentos, para os municípios e região de saúde.</t>
  </si>
  <si>
    <t>(Tutorial 2.4)</t>
  </si>
  <si>
    <t>2.4</t>
  </si>
  <si>
    <t>Continuidade do cuidado na RAS:</t>
  </si>
  <si>
    <t>A tabela abaixo apresenta os parâmetros para compartilhamento do cuidado na RAS, sugeridos pelo Programa Rede Cegonha e pelas experiências dos LIACC / CONASS.</t>
  </si>
  <si>
    <t>A planilha vai aplicar os parâmetros definidos e calcular o número de gestantes para o compartilhamento do cuidado.</t>
  </si>
  <si>
    <t>A meta é expressa em percentual.</t>
  </si>
  <si>
    <t>Recomenda-se que a meta definida seja maior ou igual à cobertura atual (item 2.1).</t>
  </si>
  <si>
    <t>Registrar o ano relativo aos últimos dados disponíveis de NV.</t>
  </si>
  <si>
    <t>Registrar o número de NV por município.</t>
  </si>
  <si>
    <t>A planilha vai somar o total geral de NV da região de saúde.</t>
  </si>
  <si>
    <t>A somatória do número de gestantes estimadas e acompanhadas na região permitirá o cálculo da cobertura regional de acompanhamento.</t>
  </si>
  <si>
    <t>No final, a equipe deve avaliar o resultado obtido para a cobertura de acompanhamento.</t>
  </si>
  <si>
    <t>Obs.: a informação registrada acima será automaticamente transferida para os respectivos campos de programação na aba "Materno-APS".</t>
  </si>
  <si>
    <t>A continuidade do cuidado nos outros pontos de atenção da RAS, ambulatório de pré-natal de alto risco e maternidades de risco habitual e alto risco, deve ser ordenada pela APS. Isso implica em uma programação conjunta, a partir da necessidade identificada pelas equipes da APS: o número de gestantes de RH e AR programadas deve ser o ponto de partida para a programação nos outros pontos de atenção, como vai ser demonstrado nas abas seguintes.</t>
  </si>
  <si>
    <t>Vale salientar que os parâmetros definidos se referem a um primeiro momento de programação anual, servindo para o dimensionamento da capacidade operacional dos outros pontos de atenção. Na sequência, a estratificação de risco gestacional atualizada a cada atendimento do pré-natal permitirá o conhecimento mais exato do número de gestantes RH ou AR, informação que deve ser periodicamente compartilhada com as equipes da AAE e AH, permitindo os ajustes na organização dos processos nesses pontos de atenção.</t>
  </si>
  <si>
    <t>Número de gestantes a serem vinculadas às Maternidades de referência</t>
  </si>
  <si>
    <t>N. gestantes para cuidado compartilhado com o Pré-Natal de Alto Risco</t>
  </si>
  <si>
    <t>(Tutorial 3.1)</t>
  </si>
  <si>
    <t>Este será o ponto de partida para a programação da AAE.</t>
  </si>
  <si>
    <t>(Tutorial 3.2)</t>
  </si>
  <si>
    <t>Definir a meta de cobertura, em coerência com as metas definidas pelas equipes APS.</t>
  </si>
  <si>
    <t>Considerando a prioridade dada à RAS Materno Infantil, como na programação da APS, recomenda-se que a meta seja de 100% de acompanhamento das gestantes encaminhadas.</t>
  </si>
  <si>
    <t>A planilha vai calcular o número programado de gestantes de alto risco (número de gestantes compartilhadas pela APS X meta definida), por município, a serem acompanhadas.</t>
  </si>
  <si>
    <t>Deve ser definida por cada município, preferencialmente a partir da programação de cada equipe de APS.</t>
  </si>
  <si>
    <r>
      <rPr>
        <u/>
        <sz val="11"/>
        <color theme="1"/>
        <rFont val="Calibri"/>
        <family val="2"/>
        <scheme val="minor"/>
      </rPr>
      <t>Consideração inicial</t>
    </r>
    <r>
      <rPr>
        <sz val="11"/>
        <color theme="1"/>
        <rFont val="Calibri"/>
        <family val="2"/>
        <scheme val="minor"/>
      </rPr>
      <t>:</t>
    </r>
  </si>
  <si>
    <t>A programação da APS do município deve ser sempre elaborada de maneira ascendente, a partir da programação de cada equipe de APS, possibilitando uma maior coerência com a necessidade de saúde da população.</t>
  </si>
  <si>
    <t>Registrar o número total de gestantes acompanhadas pelas equipes de APS, por município (somatório das gestantes acompanhadas por equipe da APS).</t>
  </si>
  <si>
    <t>Para cumprir o planejamento ascendente, a meta regional deve ser resultado das metas municipais que, por sua vez, devem ser resultado das metas locais (equipes).</t>
  </si>
  <si>
    <t>Assim, a planilha vai realizar a somatória final do número programado de gestantes da região e calcular (de maneira inversa) a meta consolidada para a região de saúde.</t>
  </si>
  <si>
    <t>A equipe deve, então, avaliar se a meta regional final é adequada para o cumprimento das melhorias almejadas. Havendo algum desvio, deve ser feita uma revisão da programação.</t>
  </si>
  <si>
    <t>Atendimentos pelo nutricionista correspondente a 30% dos atendimentos do médico e enfermeiro</t>
  </si>
  <si>
    <t>Exames diagnósticos complementares</t>
  </si>
  <si>
    <t>tococardiografia anteparto</t>
  </si>
  <si>
    <t>Média de 1 exame de ECG para 30% das gestantes de alto risco</t>
  </si>
  <si>
    <t>(Tutorial 3.3)</t>
  </si>
  <si>
    <t>A planilha vai aplicar os parâmetros definidos e calcular o número de atendimentos, exames e procedimentos, para os municípios e região.</t>
  </si>
  <si>
    <t>Este será o ponto de partida para a programação da AH.</t>
  </si>
  <si>
    <t>(Tutorial 4.1)</t>
  </si>
  <si>
    <t>(Tutorial 4.2)</t>
  </si>
  <si>
    <r>
      <rPr>
        <u/>
        <sz val="11"/>
        <color theme="1"/>
        <rFont val="Calibri"/>
        <family val="2"/>
        <scheme val="minor"/>
      </rPr>
      <t>Abas</t>
    </r>
    <r>
      <rPr>
        <sz val="11"/>
        <color theme="1"/>
        <rFont val="Calibri"/>
        <family val="2"/>
        <scheme val="minor"/>
      </rPr>
      <t>: Materno-Mat.AH e Materno-Mat.AR</t>
    </r>
  </si>
  <si>
    <t>Para facilitar o cálculo de necessidade de leitos, poderá ser utilizado um parâmetro de</t>
  </si>
  <si>
    <t>Para facilitar o cálculo de necessidade de leitos,</t>
  </si>
  <si>
    <t>poderá ser utilizado como parâmetro um índice de número de salas</t>
  </si>
  <si>
    <t>Assim, o cálculo acima corresponderá a</t>
  </si>
  <si>
    <t>- a puérpera e RN não têm intercorrências clínicas e são transferidos para o Alojamento Conjunto até a alta;</t>
  </si>
  <si>
    <t>- o RN tem intercorrências, sendo internado na Unidade Neonatal, e a puérpera é transferida para um leito obstétrico;</t>
  </si>
  <si>
    <t>É aconselhável considerar uma taxa de ocupação do leito de</t>
  </si>
  <si>
    <t>É aconselhável considerar uma taxa de ocupação da sala de</t>
  </si>
  <si>
    <t>poderá ser utilizado como parâmetro um índice de número de leitos</t>
  </si>
  <si>
    <t>Para facilitar o cálculo de necessidade de salas,</t>
  </si>
  <si>
    <r>
      <t xml:space="preserve">A </t>
    </r>
    <r>
      <rPr>
        <u/>
        <sz val="11"/>
        <color theme="1"/>
        <rFont val="Calibri"/>
        <family val="2"/>
        <scheme val="minor"/>
      </rPr>
      <t>Unidade Neonatal de Cuidados Progressivos</t>
    </r>
    <r>
      <rPr>
        <sz val="11"/>
        <color theme="1"/>
        <rFont val="Calibri"/>
        <family val="2"/>
        <scheme val="minor"/>
      </rPr>
      <t xml:space="preserve"> inclui os leitos de terapia intensiva (UTIN), cuidados intermediários convencionais (UCIN-Co) e canguru (UCIN-Ca). Para o dimensionamento desses leitos, poderão ser utilizados os seguintes parâmetros propostos pelo Ministério da Saúde, que consideram, para o cálculo, o tempo médio de permanência e a taxa de ocupação próxima a 80%:</t>
    </r>
  </si>
  <si>
    <t>Leitos de cuidados intermediários neonatais convencionais (UCIN-Co)</t>
  </si>
  <si>
    <t>Leitos de cuidados intermediários neonatais Canguru (UCIN-Ca)</t>
  </si>
  <si>
    <t>leitos de UCIN-Co para cada 1.000 NV</t>
  </si>
  <si>
    <t>leitos de UCIN-Ca para cada 1.000 NV</t>
  </si>
  <si>
    <t>leitos de UCPN para cada 1.000 NV</t>
  </si>
  <si>
    <t>RN crítico</t>
  </si>
  <si>
    <t>As condições clínicas do binômio (puérpera/mãe e RN) no período pós-parto imediato podem ser agrupadas em três situações:</t>
  </si>
  <si>
    <t>- a puérpera tem intercorrências graves, sendo transferida para um leito de UTI adulto, e o RN é transferido para a UNN para cuidados básicos.</t>
  </si>
  <si>
    <t>Os parâmetros para dimensionamento dessas situações críticas no período pós-parto imediato não são facilmente encontrados na literatura. Um estudo realizado pela SES/MG em 2010-11 resultou nos seguintes parâmetros que orientaram a organização da RAS Materno Infantil no estado:</t>
  </si>
  <si>
    <t>Situações críticas pós-parto imediato</t>
  </si>
  <si>
    <t>MS | Rede Cegonha
2011 e 2015
SES-MG 2010-2011</t>
  </si>
  <si>
    <t>5% dos RN filhos de gestantes de Risco Habitual apresentarão alguma intercorrência importante, necessitando de cuidados neonatais progressivos (intensivos ou intermediários)</t>
  </si>
  <si>
    <t>1,5% das gestantes de RH ou AR necessitarão de cuidados de terapia intensiva no período puerperal imediato</t>
  </si>
  <si>
    <t>20% dos RN filhos de gestantes de Alto Risco serão também de alto risco, necessitando de cuidados neonatais progressivos (intensivos ou intermediários)</t>
  </si>
  <si>
    <t>das gestantes</t>
  </si>
  <si>
    <t>dos RN filhos de gestantes AR</t>
  </si>
  <si>
    <t>dos RN filhos de gestantes RH</t>
  </si>
  <si>
    <t>leitos / 1.000 gest. RH</t>
  </si>
  <si>
    <t>leitos/ 1.000 gest.</t>
  </si>
  <si>
    <t xml:space="preserve">O tempo médio de ocupação de 1 leito de estabilização, para internação, desinfecção e preparo, é de </t>
  </si>
  <si>
    <t>Assim, 1 leito de estabilização poderá acolher por ano</t>
  </si>
  <si>
    <t>Significa que 1 leito de estabilização acolhe por dia</t>
  </si>
  <si>
    <t>e por ano</t>
  </si>
  <si>
    <r>
      <t xml:space="preserve">Para o dimensionamento do número de </t>
    </r>
    <r>
      <rPr>
        <u/>
        <sz val="11"/>
        <color theme="1"/>
        <rFont val="Calibri"/>
        <family val="2"/>
        <scheme val="minor"/>
      </rPr>
      <t>leitos de estabilização na Maternidade de RH</t>
    </r>
    <r>
      <rPr>
        <sz val="11"/>
        <color theme="1"/>
        <rFont val="Calibri"/>
        <family val="2"/>
        <scheme val="minor"/>
      </rPr>
      <t xml:space="preserve"> necessários para os </t>
    </r>
    <r>
      <rPr>
        <u/>
        <sz val="11"/>
        <color theme="1"/>
        <rFont val="Calibri"/>
        <family val="2"/>
        <scheme val="minor"/>
      </rPr>
      <t>neonatos</t>
    </r>
    <r>
      <rPr>
        <sz val="11"/>
        <color theme="1"/>
        <rFont val="Calibri"/>
        <family val="2"/>
        <scheme val="minor"/>
      </rPr>
      <t xml:space="preserve"> com intercorrências graves até a transferência para a UTI Neonatal, considerar o seguinte raciocínio:</t>
    </r>
  </si>
  <si>
    <r>
      <t xml:space="preserve">Para o dimensionamento do número de </t>
    </r>
    <r>
      <rPr>
        <u/>
        <sz val="11"/>
        <color theme="1"/>
        <rFont val="Calibri"/>
        <family val="2"/>
        <scheme val="minor"/>
      </rPr>
      <t>leitos de UTI adulto</t>
    </r>
    <r>
      <rPr>
        <sz val="11"/>
        <color theme="1"/>
        <rFont val="Calibri"/>
        <family val="2"/>
        <scheme val="minor"/>
      </rPr>
      <t xml:space="preserve"> necessários para as </t>
    </r>
    <r>
      <rPr>
        <u/>
        <sz val="11"/>
        <color theme="1"/>
        <rFont val="Calibri"/>
        <family val="2"/>
        <scheme val="minor"/>
      </rPr>
      <t>puérperas</t>
    </r>
    <r>
      <rPr>
        <sz val="11"/>
        <color theme="1"/>
        <rFont val="Calibri"/>
        <family val="2"/>
        <scheme val="minor"/>
      </rPr>
      <t xml:space="preserve"> com complicações graves, considerar o seguinte raciocínio:</t>
    </r>
  </si>
  <si>
    <t>LEITOS DE ESTABILIZAÇÃO PARA O NEONATO</t>
  </si>
  <si>
    <t>LEITOS DE ESTABILIZAÇÃO PARA A PUÉRPERA</t>
  </si>
  <si>
    <t>neonatos</t>
  </si>
  <si>
    <t>neonatos.</t>
  </si>
  <si>
    <t>Gestantes programadas para a 
Maternidade de ALTO RISCO de referência</t>
  </si>
  <si>
    <t>Gestantes programadas para a 
Maternidade de RISCO HABITUAL de referência</t>
  </si>
  <si>
    <t>leito/ 1.000 gest. AR</t>
  </si>
  <si>
    <t>sala / 1.000 gest. AR</t>
  </si>
  <si>
    <t>Leitos necessários para estabilização da puérpera na Mat. AR</t>
  </si>
  <si>
    <t>ESTRUTURA necessária para atenção hospitar à gestante de ALTO RISCO</t>
  </si>
  <si>
    <t>Leitos UCIN - Ca
CANGURU</t>
  </si>
  <si>
    <t>Leitos UCIN - Co
CONVENCIONAL</t>
  </si>
  <si>
    <t>Programação da atenção perinatal nas Maternidades de Risco Habitual e Alto Risco:</t>
  </si>
  <si>
    <t>A programação considera a meta de atendimento no pré-parto para 100% de gestantes de RH  e AR vinculadas e encaminhadas pela APS.</t>
  </si>
  <si>
    <t>Dimensionamento do número de parturientes programadas a partir das gestantes de RH e AR referenciadas.</t>
  </si>
  <si>
    <t>O dimensionamento da estrutura da sala de parto necessárias depende do número de parturientes programadas e da meta de partos normais (vaginais) definida na programação. Para essa definição da meta, a equipe deve analisar a série histórica do indicador de "% partos normais" (ou o inverso: "Taxa de partos cesáreo") e confrontar com as metas pactuadas vigentes. E, então, definir:</t>
  </si>
  <si>
    <r>
      <t xml:space="preserve">Para o dimensionamento do número de </t>
    </r>
    <r>
      <rPr>
        <u/>
        <sz val="11"/>
        <color theme="1"/>
        <rFont val="Calibri"/>
        <family val="2"/>
        <scheme val="minor"/>
      </rPr>
      <t>leitos de pré-parto</t>
    </r>
    <r>
      <rPr>
        <sz val="11"/>
        <color theme="1"/>
        <rFont val="Calibri"/>
        <family val="2"/>
        <scheme val="minor"/>
      </rPr>
      <t xml:space="preserve"> necessários nas </t>
    </r>
    <r>
      <rPr>
        <u/>
        <sz val="11"/>
        <color theme="1"/>
        <rFont val="Calibri"/>
        <family val="2"/>
        <scheme val="minor"/>
      </rPr>
      <t>Maternidades de RH e AR</t>
    </r>
    <r>
      <rPr>
        <sz val="11"/>
        <color theme="1"/>
        <rFont val="Calibri"/>
        <family val="2"/>
        <scheme val="minor"/>
      </rPr>
      <t>, considerar o seguinte raciocínio:</t>
    </r>
  </si>
  <si>
    <r>
      <t xml:space="preserve">Para o dimensionamento do número de </t>
    </r>
    <r>
      <rPr>
        <u/>
        <sz val="11"/>
        <color theme="1"/>
        <rFont val="Calibri"/>
        <family val="2"/>
        <scheme val="minor"/>
      </rPr>
      <t>salas de parto</t>
    </r>
    <r>
      <rPr>
        <sz val="11"/>
        <color theme="1"/>
        <rFont val="Calibri"/>
        <family val="2"/>
        <scheme val="minor"/>
      </rPr>
      <t xml:space="preserve"> necessárias nas </t>
    </r>
    <r>
      <rPr>
        <u/>
        <sz val="11"/>
        <color theme="1"/>
        <rFont val="Calibri"/>
        <family val="2"/>
        <scheme val="minor"/>
      </rPr>
      <t>Maternidades de RH e AR</t>
    </r>
    <r>
      <rPr>
        <sz val="11"/>
        <color theme="1"/>
        <rFont val="Calibri"/>
        <family val="2"/>
        <scheme val="minor"/>
      </rPr>
      <t>, considerar o seguinte raciocínio:</t>
    </r>
  </si>
  <si>
    <r>
      <t xml:space="preserve">Para o dimensionamento do número de leitos de </t>
    </r>
    <r>
      <rPr>
        <u/>
        <sz val="11"/>
        <color theme="1"/>
        <rFont val="Calibri"/>
        <family val="2"/>
        <scheme val="minor"/>
      </rPr>
      <t>alojamento conjunto</t>
    </r>
    <r>
      <rPr>
        <sz val="11"/>
        <color theme="1"/>
        <rFont val="Calibri"/>
        <family val="2"/>
        <scheme val="minor"/>
      </rPr>
      <t xml:space="preserve"> necessários nas </t>
    </r>
    <r>
      <rPr>
        <u/>
        <sz val="11"/>
        <color theme="1"/>
        <rFont val="Calibri"/>
        <family val="2"/>
        <scheme val="minor"/>
      </rPr>
      <t>Maternidades de RH e AR</t>
    </r>
    <r>
      <rPr>
        <sz val="11"/>
        <color theme="1"/>
        <rFont val="Calibri"/>
        <family val="2"/>
        <scheme val="minor"/>
      </rPr>
      <t>, considerar o seguinte raciocínio:</t>
    </r>
  </si>
  <si>
    <r>
      <t xml:space="preserve">Para o dimensionamento do número de </t>
    </r>
    <r>
      <rPr>
        <u/>
        <sz val="11"/>
        <color theme="1"/>
        <rFont val="Calibri"/>
        <family val="2"/>
        <scheme val="minor"/>
      </rPr>
      <t>leitos de estabilização na Maternidades de RH e AR</t>
    </r>
    <r>
      <rPr>
        <sz val="11"/>
        <color theme="1"/>
        <rFont val="Calibri"/>
        <family val="2"/>
        <scheme val="minor"/>
      </rPr>
      <t xml:space="preserve"> necessários para as </t>
    </r>
    <r>
      <rPr>
        <u/>
        <sz val="11"/>
        <color theme="1"/>
        <rFont val="Calibri"/>
        <family val="2"/>
        <scheme val="minor"/>
      </rPr>
      <t>puérperas</t>
    </r>
    <r>
      <rPr>
        <sz val="11"/>
        <color theme="1"/>
        <rFont val="Calibri"/>
        <family val="2"/>
        <scheme val="minor"/>
      </rPr>
      <t xml:space="preserve"> com complicações graves até a transferência para a UTI Adulto, considerar o seguinte raciocínio:</t>
    </r>
  </si>
  <si>
    <r>
      <t>O parâmetro final de "N</t>
    </r>
    <r>
      <rPr>
        <vertAlign val="superscript"/>
        <sz val="11"/>
        <color theme="1"/>
        <rFont val="Calibri"/>
        <family val="2"/>
        <scheme val="minor"/>
      </rPr>
      <t>o</t>
    </r>
    <r>
      <rPr>
        <sz val="11"/>
        <color theme="1"/>
        <rFont val="Calibri"/>
        <family val="2"/>
        <scheme val="minor"/>
      </rPr>
      <t xml:space="preserve"> de leitos / 1.000 puérperas" definido para essa programação será transferido para as abas "Materno-Mat.RH" e "Materno-Mat.AR".</t>
    </r>
  </si>
  <si>
    <r>
      <t>O parâmetro final de "N</t>
    </r>
    <r>
      <rPr>
        <vertAlign val="superscript"/>
        <sz val="11"/>
        <color theme="1"/>
        <rFont val="Calibri"/>
        <family val="2"/>
        <scheme val="minor"/>
      </rPr>
      <t>o</t>
    </r>
    <r>
      <rPr>
        <sz val="11"/>
        <color theme="1"/>
        <rFont val="Calibri"/>
        <family val="2"/>
        <scheme val="minor"/>
      </rPr>
      <t xml:space="preserve"> de leitos / 1.000 neonatos" definido para essa programação será transferido para a aba "Materno-Mat.RH".</t>
    </r>
  </si>
  <si>
    <t>Exames laboratoriais para gestantes de Risco HABITUAL e ALTO Risco</t>
  </si>
  <si>
    <t>2.5</t>
  </si>
  <si>
    <t>Apoio diagnóstico laboratorial</t>
  </si>
  <si>
    <t>Hemograma</t>
  </si>
  <si>
    <t>Grupo Sanguíneo</t>
  </si>
  <si>
    <t>Fator Rh</t>
  </si>
  <si>
    <t>Coombs Indireto</t>
  </si>
  <si>
    <t>Eletroforese de Hb</t>
  </si>
  <si>
    <t>Glicemia jejum</t>
  </si>
  <si>
    <t>Urina rotina</t>
  </si>
  <si>
    <t>Urocultura com antibiograma</t>
  </si>
  <si>
    <t>Colpocitologia oncótica</t>
  </si>
  <si>
    <t>Ultrassom obstétrico</t>
  </si>
  <si>
    <t>Bacterioscopia de secreção vaginal</t>
  </si>
  <si>
    <t>O acompanhamento do pré-natal prevê a avaliação laboratorial complementar para todas as gestantes, de risco habitual e alto risco, como mostra a tabela abaixo.</t>
  </si>
  <si>
    <t>A gestante de alto risco, dependendo das morbidades apresentadas e gravidade e situação de estabilidade ou instabilidade clínica, poderá necessitar de outros exames a serem solicitados de acordo com a avaliação clínica.</t>
  </si>
  <si>
    <t>TTG (1h e 2h após 75g dextrosol)</t>
  </si>
  <si>
    <t>Teste rápido para sífilis ou VDRL/RPR</t>
  </si>
  <si>
    <t>Teste rápido para anti-HIV ou Anti-HIV</t>
  </si>
  <si>
    <t>Toxoplasmose IgM e IgG</t>
  </si>
  <si>
    <t>Sorologia para Hepatite B (HBs Ag)</t>
  </si>
  <si>
    <t>MS | Caderno de Atenção Básica 32 (Pré-natal)</t>
  </si>
  <si>
    <t>exame / gestação</t>
  </si>
  <si>
    <t>Apoio diagnóstico complementar</t>
  </si>
  <si>
    <t>Os exames devem ser solicitados na APS e o resultado compartilhado com a equipe especializada no caso de gestantes de AR.</t>
  </si>
  <si>
    <r>
      <t xml:space="preserve">Coombs Indireto </t>
    </r>
    <r>
      <rPr>
        <vertAlign val="superscript"/>
        <sz val="10"/>
        <color theme="1"/>
        <rFont val="Calibri"/>
        <family val="2"/>
        <scheme val="minor"/>
      </rPr>
      <t>(1)</t>
    </r>
  </si>
  <si>
    <t>(1) Outros exames deverão ser realizados no segundo e terceiro trimestre nos casos de RH negativo.</t>
  </si>
  <si>
    <t>(2) Em caso de susceptibilidade, repetir no terceiro trimestre.</t>
  </si>
  <si>
    <r>
      <t xml:space="preserve">Toxoplasmose IgM e IgG </t>
    </r>
    <r>
      <rPr>
        <vertAlign val="superscript"/>
        <sz val="10"/>
        <color theme="1"/>
        <rFont val="Calibri"/>
        <family val="2"/>
        <scheme val="minor"/>
      </rPr>
      <t>(2)</t>
    </r>
  </si>
  <si>
    <r>
      <t xml:space="preserve">Protoparasitológico de fezes </t>
    </r>
    <r>
      <rPr>
        <vertAlign val="superscript"/>
        <sz val="10"/>
        <color theme="1"/>
        <rFont val="Calibri"/>
        <family val="2"/>
        <scheme val="minor"/>
      </rPr>
      <t>(3)</t>
    </r>
  </si>
  <si>
    <r>
      <t xml:space="preserve">Colpocitologia oncótica </t>
    </r>
    <r>
      <rPr>
        <vertAlign val="superscript"/>
        <sz val="10"/>
        <color theme="1"/>
        <rFont val="Calibri"/>
        <family val="2"/>
        <scheme val="minor"/>
      </rPr>
      <t>(3)</t>
    </r>
  </si>
  <si>
    <t>(3) Solicitação de acordo com a avaliação clínica.</t>
  </si>
  <si>
    <t>Obs.: a informação registrada acima será automaticamente transferida para os respectivos campos de programação na aba "Materno-ApDiag".</t>
  </si>
  <si>
    <t>ex./gestação</t>
  </si>
  <si>
    <t>(Tutorial 2.5)</t>
  </si>
  <si>
    <t>ORGANIZAÇÃO GERAL</t>
  </si>
  <si>
    <t>A planilha é uma ferramenta para a gestão da condição de saúde, tecnologia da gestão da clínica que propõe um conjunto de intervenções gerenciais, educacionais e de cuidado, com o objetivo de alcançar bons resultados clínicos, reduzir os riscos para os profissionais e para as pessoas usuárias e contribuir para a melhoria da eficiência e da qualidade da atenção à saúde. Cumpre não somente o objetivo imediato da programação assistencial, bem como serve como ferramenta educacional e de integração entre equipes e serviços.</t>
  </si>
  <si>
    <t>A aba "BasePop" identifica a subpopulação alvo, para a qual é programada a atenção.</t>
  </si>
  <si>
    <t>A programação é elaborada por município e consoldiada por região, possibilitando a gestão nos dois níveis de atenção.</t>
  </si>
  <si>
    <t>Sendo uma ferramenta de gestão, as metas e intervenções programadas devem ser, na sequência, monitoradas pelas várias equipes gestoras.</t>
  </si>
  <si>
    <t>Recomenda-se, no entanto, que a equipe faça uma análise crítica desses percentuais, considerando a percepção real de utilização dos serviços do SUS pela população, e registre o percentual que considera o mais próximo da realidade da população do seu município.</t>
  </si>
  <si>
    <t>A planilha vai calcular o número programado de gestantes, total (meta x número estimado de gestantes) e por estrato de risco (de acordo com o parâmetro definido para a gestante de RH e AR no item 1.3) a serem acompanhadas, por município.</t>
  </si>
  <si>
    <t>Região de saúde:</t>
  </si>
  <si>
    <t>Programação Regional Integrada</t>
  </si>
  <si>
    <t>ATENÇÃO PRIMÁRIA À SAÚDE</t>
  </si>
  <si>
    <t>BASE POPULACIONAL</t>
  </si>
  <si>
    <t>ATENÇÃO AMBULATORIAL ESPECIALIZADA</t>
  </si>
  <si>
    <t>APOIO DIAGNÓSTICO</t>
  </si>
  <si>
    <t>Leitos UTIN / UCIN
necessários na UNN da Mat. AR p/ internação RN</t>
  </si>
  <si>
    <t>Leitos UTI adulto 
 necessários para internação da puérpera</t>
  </si>
  <si>
    <t>RN críticos com necessidade de estabilização pós-parto imediata e transporte intra-hospitalar p/ UNN</t>
  </si>
  <si>
    <t>TOTAL de leitos da Unidade de Cuidados Progressivos Neonatais</t>
  </si>
  <si>
    <t>ATENÇÃO HOSPITALAR DE ALTO RISCO</t>
  </si>
  <si>
    <t>ATENÇÃO HOSPITALAR DE RISCO HABITUAL</t>
  </si>
  <si>
    <t>Proto-parasitológico de fezes</t>
  </si>
  <si>
    <r>
      <t xml:space="preserve">Gestantes
ESTIMADAS
</t>
    </r>
    <r>
      <rPr>
        <sz val="8"/>
        <color theme="1"/>
        <rFont val="Calibri"/>
        <family val="2"/>
        <scheme val="minor"/>
      </rPr>
      <t>(com aplicação da Taxa de Utilização do SUS definida pelo município)</t>
    </r>
  </si>
  <si>
    <t>das Gestantes RH</t>
  </si>
  <si>
    <t>das Gestantes</t>
  </si>
  <si>
    <t>dos RN filhos GRH</t>
  </si>
  <si>
    <t>RN crítico (nascidos na Maternidade de RH e AR)</t>
  </si>
  <si>
    <r>
      <rPr>
        <sz val="9"/>
        <color theme="1"/>
        <rFont val="Calibri"/>
        <family val="2"/>
        <scheme val="minor"/>
      </rPr>
      <t>Ano de referência</t>
    </r>
    <r>
      <rPr>
        <sz val="8"/>
        <color theme="1"/>
        <rFont val="Calibri"/>
        <family val="2"/>
        <scheme val="minor"/>
      </rPr>
      <t xml:space="preserve"> (dados disponiveis):</t>
    </r>
  </si>
  <si>
    <t>Esta ferramenta de programação foi desenvolvida pela equipe técnica do Conselho Nacional de Secretários de Saúde - CONASS com o objetivo de "apoiar a capacitação das equipes técnico-gerenciais das Secretarias Estaduais de Saúde - SESA e das Secretarias Municipais de Saúde - SMS para realização do Planejamento Regional Integrado no Estado".</t>
  </si>
  <si>
    <t>É organizada em abas, seguindo a ordem da estrutura operacional da rede de atenção à saúde e a lógica do modelo de atenção às condições crônicas.</t>
  </si>
  <si>
    <t>1.5</t>
  </si>
  <si>
    <t>A subpopulação de crianças deve corresponder àquela cadastrada nas UBS.</t>
  </si>
  <si>
    <t>Número estimado de crianças de risco habitual</t>
  </si>
  <si>
    <t>Número estimado de crianças de alto risco</t>
  </si>
  <si>
    <t xml:space="preserve">LIACC Samonte. CONASS. 2010 </t>
  </si>
  <si>
    <t>85% do total de crianças</t>
  </si>
  <si>
    <t>15% do total de crianças</t>
  </si>
  <si>
    <t>do total de crianças</t>
  </si>
  <si>
    <t>A tabela abaixo apresenta os parâmetros para estimativa do número de crianças de acordo com a estratificação de risco.</t>
  </si>
  <si>
    <t>Podem existir áreas sem cobertura de equipe de APS (tradicional ou ESF), podendo ser estimado o número de crianças residentes e esse número somado àquele das cadastradas.</t>
  </si>
  <si>
    <t>(Tutorial 1.5)</t>
  </si>
  <si>
    <t>Número de crianças cadastradas nas UBS</t>
  </si>
  <si>
    <t>Registrar o número total de crianças da faixa estária priorizada cadastradas por município.</t>
  </si>
  <si>
    <t>A planilha vai somar o total geral de crianças da região de saúde.</t>
  </si>
  <si>
    <t>Corresponde ao percentual da população que utiliza os serviços do SUS para os serviços ofertados.</t>
  </si>
  <si>
    <t>A Agência Nacional de Saúde Suplementar (ANS) disponibiliza trimestralmente o número de pessoas beneficiárias de planos privados de saúde por município, base de cálculo da taxa de cobertura de saúde suplementar. No entanto, não especifica o tipo ou cobertura do plano de saúde e não esclarece sobre uma utilização complementar com o SUS, o que é muito comum em planos de coparticipação, por exemplo.</t>
  </si>
  <si>
    <t>A taxa registrada será aplicada automaticamente nos cálculos de programação das outras abas, na qual será dimensionada a parte da população alvo, cujo cuidado será compartilhado com a AAE e AH.</t>
  </si>
  <si>
    <t>Total de municípios:</t>
  </si>
  <si>
    <t>0 - 1a11m</t>
  </si>
  <si>
    <t>A aba "Mat.Inf.-APS" programa as ações de cuidado na atenção primária à saúde e identifica a demanda para os outros pontos de atenção e apoio diagnóstico e logístico, de acordo com a estratificação de risco da usuária.</t>
  </si>
  <si>
    <t>A aba "Mat.Inf.-Mat.RH" programa as ações da Maternidade de Risco Habitual de referência para os municípios da região.</t>
  </si>
  <si>
    <t>A aba "Mat.Inf.-Mat.AR" programa as ações da Maternidade de Alto Risco de referência para os municípios da região.</t>
  </si>
  <si>
    <t>A aba "Mat.Inf.-ApDiag" programa os exames laboratoriais de rotina do pré-natal e ultrassom.</t>
  </si>
  <si>
    <t>O instrumento foi elaborado para a programação da rede de atenção à saúde (RAS) materno infantil, com foco na atenção à gestante, parturiente e puérpera, na atenção hospitalar ao neonato e na atenção à criança na faixa etária priorizada.</t>
  </si>
  <si>
    <t>O objetivo é dimensionar a necessidade de saúde da população alvo, definir metas assistenciais e calcular o número de atendimentos, exames e procedimentos que devem ser organizados na atenção primária à saúde, atenção ambulatorial especializada, atenção perinatal hospitalar (maternidades de risco habitual e alto risco) e apoio diagnóstico (laboratorial e especializado).</t>
  </si>
  <si>
    <r>
      <rPr>
        <u/>
        <sz val="11"/>
        <color theme="1"/>
        <rFont val="Calibri"/>
        <family val="2"/>
        <scheme val="minor"/>
      </rPr>
      <t>Aba</t>
    </r>
    <r>
      <rPr>
        <sz val="11"/>
        <color theme="1"/>
        <rFont val="Calibri"/>
        <family val="2"/>
        <scheme val="minor"/>
      </rPr>
      <t>: Mat.Inf.-APS</t>
    </r>
  </si>
  <si>
    <t>Realizar análise da cobertura de acompanhamento das gestantes / puérperas e crianças nas unidades de APS.</t>
  </si>
  <si>
    <t>Definir as metas de cobertura para o ano de programação e dimensionar o número de gestantes e crianças programado para o novo período.</t>
  </si>
  <si>
    <t>Dimensionar o número de atendimentos necessários para o cuidado das gestantes e crianças.</t>
  </si>
  <si>
    <t>Dimensionar a demanda de encaminhamentos para o ambulatório de alto risco e para as maternidades de referência.</t>
  </si>
  <si>
    <t>CRIANÇA</t>
  </si>
  <si>
    <t>Clicar em:</t>
  </si>
  <si>
    <t>|</t>
  </si>
  <si>
    <t>Obs. Ler antes o:</t>
  </si>
  <si>
    <r>
      <t xml:space="preserve">Desenvolvido em Microsoft Excel </t>
    </r>
    <r>
      <rPr>
        <vertAlign val="superscript"/>
        <sz val="11"/>
        <color theme="1"/>
        <rFont val="Courier New"/>
        <family val="3"/>
      </rPr>
      <t>®</t>
    </r>
    <r>
      <rPr>
        <sz val="11"/>
        <color theme="1"/>
        <rFont val="Calibri"/>
        <family val="2"/>
      </rPr>
      <t xml:space="preserve"> 2016, Windows 10</t>
    </r>
    <r>
      <rPr>
        <sz val="11"/>
        <color theme="1"/>
        <rFont val="Calibri"/>
        <family val="2"/>
        <scheme val="minor"/>
      </rPr>
      <t>.</t>
    </r>
  </si>
  <si>
    <t>Cobertura no acompanhamento das CRIANÇAS</t>
  </si>
  <si>
    <r>
      <t xml:space="preserve">Crianças
ESTIMADAS
</t>
    </r>
    <r>
      <rPr>
        <sz val="8"/>
        <color theme="1"/>
        <rFont val="Calibri"/>
        <family val="2"/>
        <scheme val="minor"/>
      </rPr>
      <t>(com aplicação da Taxa de Utilização do SUS definida pelo município)</t>
    </r>
  </si>
  <si>
    <t>Total de crianças ACOMPANHADAS</t>
  </si>
  <si>
    <t>Número de CRIANÇAS programadas</t>
  </si>
  <si>
    <r>
      <t xml:space="preserve">META
</t>
    </r>
    <r>
      <rPr>
        <sz val="8"/>
        <color theme="1"/>
        <rFont val="Calibri"/>
        <family val="2"/>
        <scheme val="minor"/>
      </rPr>
      <t>(por município, sobre as crianças estimadas)</t>
    </r>
  </si>
  <si>
    <t>cons./cri.</t>
  </si>
  <si>
    <t>particip./cri.</t>
  </si>
  <si>
    <t>Marcadores do cuidado da CRIANÇA de Risco HABITUAL e ALTO Risco</t>
  </si>
  <si>
    <t>das crianças</t>
  </si>
  <si>
    <t>das cri. AR</t>
  </si>
  <si>
    <r>
      <t xml:space="preserve">Triagem neonatal </t>
    </r>
    <r>
      <rPr>
        <sz val="8"/>
        <color theme="1"/>
        <rFont val="Calibri"/>
        <family val="2"/>
        <scheme val="minor"/>
      </rPr>
      <t>(elenco de exames previstos na diretriz)</t>
    </r>
  </si>
  <si>
    <r>
      <t xml:space="preserve">Crescimento e desenvolvimento
</t>
    </r>
    <r>
      <rPr>
        <sz val="8"/>
        <color theme="1"/>
        <rFont val="Calibri"/>
        <family val="2"/>
        <scheme val="minor"/>
      </rPr>
      <t>(avaliação)</t>
    </r>
  </si>
  <si>
    <r>
      <t>Cartão da Criança</t>
    </r>
    <r>
      <rPr>
        <sz val="8"/>
        <color theme="1"/>
        <rFont val="Calibri"/>
        <family val="2"/>
        <scheme val="minor"/>
      </rPr>
      <t xml:space="preserve">
(entrega e atualização nos atendimentos)</t>
    </r>
  </si>
  <si>
    <r>
      <t>Cartão da Gestante</t>
    </r>
    <r>
      <rPr>
        <sz val="8"/>
        <color theme="1"/>
        <rFont val="Calibri"/>
        <family val="2"/>
        <scheme val="minor"/>
      </rPr>
      <t xml:space="preserve">
(entrega e atualização nos atendimentos)</t>
    </r>
  </si>
  <si>
    <t>N. crianças para cuidado compartilhado com o Ambulatório de Alto Risco</t>
  </si>
  <si>
    <t>A planilha vai transferir da aba "BasePop." o número estimado de crianças, aplicando o percentual de utilização do SUS pela população do município (item 1.5).</t>
  </si>
  <si>
    <t>A planilha vai transferir da aba "BasePop." o número estimado de gestantes, aplicando o percentual de utilização do SUS pela população do município (item 1.5).</t>
  </si>
  <si>
    <t>Registrar o número total de crianças acompanhadas pelas equipes de APS, por município (somatório das crianças acompanhadas por equipe da APS).</t>
  </si>
  <si>
    <t>A somatória do número de crianças estimadas e de crianças acompanhadas na região permitirá o cálculo da cobertura regional de acompanhamento.</t>
  </si>
  <si>
    <t>A planilha vai calcular o percentual de cobertura de acompanhamento, por município.</t>
  </si>
  <si>
    <t>No final, a equipe deve avaliar o resultado obtido para a cobertura de acompanhamento, na região e em cada município.</t>
  </si>
  <si>
    <t>2.6</t>
  </si>
  <si>
    <t>(Tutorial 2.6)</t>
  </si>
  <si>
    <t>2.7</t>
  </si>
  <si>
    <t>Programação do número de crianças a serem acompanhadas no próximo período:</t>
  </si>
  <si>
    <t>Recomenda-se que a meta definida seja maior ou igual à cobertura atual (item 2.6).</t>
  </si>
  <si>
    <t>Considerando a prioridade dada à RAS Materno Infantil, devido às taxas de mortalidade materna e infantil, muitas vezes preocupantes, recomenda-se que a meta seja de 100% de acompanhamento para as crianças que utilizam o SUS.</t>
  </si>
  <si>
    <t>Considerando a prioridade dada à RAS Materno Infantil, devido às taxas de mortalidade materna e infantil, muitas vezes preocupantes, recomenda-se que a meta seja de 100% de acompanhamento para as gestantes que utilizam o SUS.</t>
  </si>
  <si>
    <t>A planilha vai calcular o número programado de crianças, total (meta x número estimado de crianças) e por estrato de risco (de acordo com o parâmetro definido para a criança de RH e AR no item 1.4) a serem acompanhadas, por município.</t>
  </si>
  <si>
    <t>(Tutorial 2.7)</t>
  </si>
  <si>
    <t>2.8</t>
  </si>
  <si>
    <t>A tabela abaixo apresenta os parâmetros para organização das ações do acompanhamento na APS sugeridos pelo Programa Rede Cegonha e pelas experiências dos LIACC / CONASS.</t>
  </si>
  <si>
    <t>Avaliação do crescimento e desenvolvimento, para 100% das crianças</t>
  </si>
  <si>
    <t>Vacinação, de acordo com o calendário vigente, para 100% das crianças</t>
  </si>
  <si>
    <t>Triagem neonatal (elenco de exames previstos na diretriz) para 100% das crianças RN</t>
  </si>
  <si>
    <t>Cartão da Criança entregue e atualizado em todos os atendimentos, para 100% das crianças</t>
  </si>
  <si>
    <t>Puericultura
0 - 1a11m</t>
  </si>
  <si>
    <t>Mínimo de 4 participações em atividades de grupo, preferencialmente utilizando tencologias voltadas para o fortalecimento do cuidado</t>
  </si>
  <si>
    <t>Mínimo de 6 consultas alternadas entre o enfermeiro e médico</t>
  </si>
  <si>
    <t>2 avaliações odontológicas anuais (o tratamento necessário será programado pela equipe SB)</t>
  </si>
  <si>
    <t>A continuidade do cuidado nos outros pontos de atenção da RAS, ambulatório de alto risco, deve ser ordenada pela APS. Isso implica em uma programação conjunta, a partir da necessidade identificada pelas equipes da APS: o número de crianças de RH e AR programadas deve ser o ponto de partida para a programação nos outros pontos de atenção, como vai ser demonstrado nas abas seguintes.</t>
  </si>
  <si>
    <t>100% das crianças de alto risco encaminhadas para o ambulatório de alto risco</t>
  </si>
  <si>
    <t>MS | Rede Cegonha | 2011 e 2015 / CONASS LIACC Samonte 2013-14</t>
  </si>
  <si>
    <t>de encaminhamento da criança de alto risco para o ambulatório de alto risco</t>
  </si>
  <si>
    <t>(Tutorial 2.9)</t>
  </si>
  <si>
    <t>2.9</t>
  </si>
  <si>
    <t>2.10</t>
  </si>
  <si>
    <t>Triagem neonatal</t>
  </si>
  <si>
    <t>MS | Caderno de Atenção Básica 36</t>
  </si>
  <si>
    <t>Obs.: a informação registrada acima será automaticamente transferida para os respectivos campos de programação na aba "Mat.Inf.-ApDiag".</t>
  </si>
  <si>
    <t>exame / criança RN</t>
  </si>
  <si>
    <t>GESTANTE e PUÉRPERA</t>
  </si>
  <si>
    <t>MS | Caderno de Atenção Básica 33
2012
MS | Rede Cegonha
2011 e 2015
CONASS
LIACC Samonte
2013-14</t>
  </si>
  <si>
    <t>Marcadores do cuidado da criança</t>
  </si>
  <si>
    <t>de avaliação</t>
  </si>
  <si>
    <t>de cartão da criança</t>
  </si>
  <si>
    <t>(Tutorial 2.10)</t>
  </si>
  <si>
    <t>A programação será definida para os dois primeiros anos de vida da criança.</t>
  </si>
  <si>
    <t>Consultas</t>
  </si>
  <si>
    <t>Acompanhamento da GESTANTE de
Risco HABITUAL e ALTO Risco</t>
  </si>
  <si>
    <t>Acompanhamento da CRIANÇA de
Risco HABITUAL e ALTO Risco</t>
  </si>
  <si>
    <t>CAPACIDADE OPERACIONAL DA EQUIPE</t>
  </si>
  <si>
    <r>
      <t xml:space="preserve">Para a programação da </t>
    </r>
    <r>
      <rPr>
        <b/>
        <sz val="11"/>
        <color theme="5" tint="-0.249977111117893"/>
        <rFont val="Calibri"/>
        <family val="2"/>
        <scheme val="minor"/>
      </rPr>
      <t>GESTANTE</t>
    </r>
    <r>
      <rPr>
        <b/>
        <sz val="11"/>
        <color theme="1"/>
        <rFont val="Calibri"/>
        <family val="2"/>
        <scheme val="minor"/>
      </rPr>
      <t xml:space="preserve"> e </t>
    </r>
    <r>
      <rPr>
        <b/>
        <sz val="11"/>
        <color theme="5" tint="-0.249977111117893"/>
        <rFont val="Calibri"/>
        <family val="2"/>
        <scheme val="minor"/>
      </rPr>
      <t>PUÉRPERA</t>
    </r>
  </si>
  <si>
    <r>
      <t xml:space="preserve">Para a programação da </t>
    </r>
    <r>
      <rPr>
        <b/>
        <sz val="12"/>
        <color theme="5" tint="-0.249977111117893"/>
        <rFont val="Calibri"/>
        <family val="2"/>
        <scheme val="minor"/>
      </rPr>
      <t>CRIANÇA 0 - 1a11m</t>
    </r>
  </si>
  <si>
    <t>(Tutorial 2.11)</t>
  </si>
  <si>
    <r>
      <t xml:space="preserve">Para avaliação da </t>
    </r>
    <r>
      <rPr>
        <b/>
        <sz val="12"/>
        <color theme="5" tint="-0.249977111117893"/>
        <rFont val="Calibri"/>
        <family val="2"/>
        <scheme val="minor"/>
      </rPr>
      <t>CAPACIDADE OPERACIONAL DA EQUIPE</t>
    </r>
  </si>
  <si>
    <t>O quantitativo de atendimentos programados para a atenção à gestante, puérpera e criança de 0 a 1a11m deve ser garantido na agenda dos profissionais.</t>
  </si>
  <si>
    <t>A planilha vai converter o número de atendimentos em horas de atendimento dos profissionais, possibilitando o dimensionamento da carga horária a ser dedicada.</t>
  </si>
  <si>
    <t>2.11</t>
  </si>
  <si>
    <t>A tabela abaixo apresenta os parâmetros assistenciais para duração do atendimento, sugeridos pelas experiências dos LIACC / CONASS.</t>
  </si>
  <si>
    <t>Importante salientar que o tempo médio de atendimento sugerido deve ser aplicado somente para fins de programação da assistência, refletindo medições de séries históricas de serviços. Não deve ser utilizado para a definição da agenda de atendimento dos profissionais, a qual deve ser elaborada a partir do perfil de demanda do usuário e da categoria e perfil do profissional.</t>
  </si>
  <si>
    <t>minutos por atendimento do médico</t>
  </si>
  <si>
    <t>Atividade em grupo</t>
  </si>
  <si>
    <t>Duração média do atendimento: 15 minutos</t>
  </si>
  <si>
    <t>Número de participantes: 20 usuários</t>
  </si>
  <si>
    <t>CONASS LIACC Samonte 
2013-14</t>
  </si>
  <si>
    <t>minutos por atendimento do enfermeiro</t>
  </si>
  <si>
    <t>minutos por atendimento do cirurgião dentista</t>
  </si>
  <si>
    <t>minutos para a atividade em grup</t>
  </si>
  <si>
    <t>usuários por grupo</t>
  </si>
  <si>
    <t>Cirurgião dentista</t>
  </si>
  <si>
    <t>Duração média: 60 minutos</t>
  </si>
  <si>
    <t>Total de consultas programadas para o médico</t>
  </si>
  <si>
    <t>(soma das consultas programadas)</t>
  </si>
  <si>
    <t>Duração média:</t>
  </si>
  <si>
    <t>min. / consulta</t>
  </si>
  <si>
    <t>ENFERMEIRO</t>
  </si>
  <si>
    <t>Total de consultas programadas para o enfermeiro</t>
  </si>
  <si>
    <t>1h</t>
  </si>
  <si>
    <t>at</t>
  </si>
  <si>
    <r>
      <t xml:space="preserve">Carga horária </t>
    </r>
    <r>
      <rPr>
        <u/>
        <sz val="10"/>
        <color theme="1"/>
        <rFont val="Calibri"/>
        <family val="2"/>
        <scheme val="minor"/>
      </rPr>
      <t>anual</t>
    </r>
    <r>
      <rPr>
        <sz val="10"/>
        <color theme="1"/>
        <rFont val="Calibri"/>
        <family val="2"/>
        <scheme val="minor"/>
      </rPr>
      <t xml:space="preserve"> (em horas) necessária</t>
    </r>
  </si>
  <si>
    <r>
      <t xml:space="preserve">Carga horária </t>
    </r>
    <r>
      <rPr>
        <u/>
        <sz val="10"/>
        <color theme="1"/>
        <rFont val="Calibri"/>
        <family val="2"/>
        <scheme val="minor"/>
      </rPr>
      <t>semanal</t>
    </r>
    <r>
      <rPr>
        <sz val="10"/>
        <color theme="1"/>
        <rFont val="Calibri"/>
        <family val="2"/>
        <scheme val="minor"/>
      </rPr>
      <t xml:space="preserve"> (em horas) necessária </t>
    </r>
  </si>
  <si>
    <r>
      <t xml:space="preserve">ENFERMEIRO
</t>
    </r>
    <r>
      <rPr>
        <sz val="10"/>
        <color theme="1"/>
        <rFont val="Calibri"/>
        <family val="2"/>
        <scheme val="minor"/>
      </rPr>
      <t>(para todos os enfermeiros da APS)</t>
    </r>
  </si>
  <si>
    <r>
      <t xml:space="preserve">MÉDICO
</t>
    </r>
    <r>
      <rPr>
        <sz val="10"/>
        <color theme="1"/>
        <rFont val="Calibri"/>
        <family val="2"/>
        <scheme val="minor"/>
      </rPr>
      <t>(para todos os médicos da APS)</t>
    </r>
  </si>
  <si>
    <r>
      <t xml:space="preserve">CIRURGIÃO DENTISTA
</t>
    </r>
    <r>
      <rPr>
        <sz val="10"/>
        <color theme="1"/>
        <rFont val="Calibri"/>
        <family val="2"/>
        <scheme val="minor"/>
      </rPr>
      <t>(para todos os dentistas da APS)</t>
    </r>
  </si>
  <si>
    <t>Total de consultas programadas para o dentista</t>
  </si>
  <si>
    <r>
      <t xml:space="preserve">ATIVIDADES EM GRUPO
</t>
    </r>
    <r>
      <rPr>
        <sz val="10"/>
        <color theme="1"/>
        <rFont val="Calibri"/>
        <family val="2"/>
        <scheme val="minor"/>
      </rPr>
      <t>(para todos os profissionais NASF e/ou eSF da APS)</t>
    </r>
  </si>
  <si>
    <t>Total de participações em grupo programadas</t>
  </si>
  <si>
    <t>(soma das particip. programadas)</t>
  </si>
  <si>
    <t>Média de participantes (usuários / grupo):</t>
  </si>
  <si>
    <t>Total de grupos anuais programados</t>
  </si>
  <si>
    <t>O total de horas necessárias por ano para o atendimento programado, considerando a duração média de atendimentos para cada profissional.</t>
  </si>
  <si>
    <t>O total de consultas programadas até aqui.</t>
  </si>
  <si>
    <t>A planilha vai calcular para os profissionais enfermeiro, médico e cirurgião dentista:</t>
  </si>
  <si>
    <t>O total de horas necessárias por semana para o atendimento programado, por cada profissional.</t>
  </si>
  <si>
    <t>Da mesma maneira, a planilha vai calcular para os profissionais responsáveis pela condução das atividades em grupo:</t>
  </si>
  <si>
    <t>O total de participações de gestantes e crianças nas atividades em grupos programadas até aqui.</t>
  </si>
  <si>
    <t>O total de grupos programados, considerando o número médio de usuários participantes em cada atividade em grupo.</t>
  </si>
  <si>
    <t>O total de horas necessárias por ano para a realização das atividades em grupo programadas, considerando a sua duração média.</t>
  </si>
  <si>
    <t>O total de horas necessárias por semana para a realização das atividades em grupo programadas.</t>
  </si>
  <si>
    <t>A equipe gestora deverá avaliar se a carga horária semanal calculada a partir da necessidade de saúde das gestantes e crianças é viável, considerando a carga horária contratada e praticada pelos profissionais das equipes de APS dos municípios.</t>
  </si>
  <si>
    <t>Número de CRIANÇAS de 0-1a11m estimadas</t>
  </si>
  <si>
    <t>As atividades em grupo poderão ser conduzidas pelos profissionais do NASF ou, caso estes não existam, pelos profissionais da própria eSF e eSF-SB. Nesse último caso, a carga horária do atendimento individual deve ser somada com a carga horária da atividade em grupo para a avaliação da capacidade operacional.</t>
  </si>
  <si>
    <r>
      <rPr>
        <u/>
        <sz val="11"/>
        <color theme="1"/>
        <rFont val="Calibri"/>
        <family val="2"/>
        <scheme val="minor"/>
      </rPr>
      <t>Aba</t>
    </r>
    <r>
      <rPr>
        <sz val="11"/>
        <color theme="1"/>
        <rFont val="Calibri"/>
        <family val="2"/>
        <scheme val="minor"/>
      </rPr>
      <t>: Mat.Inf.-AAE</t>
    </r>
  </si>
  <si>
    <t>Definir as metas de cobertura para o ano de programação e dimensionar o número de gestantes e crianças de alto risco programado para o novo período.</t>
  </si>
  <si>
    <t>Dimensionar o número de atendimentos pela equipe multiprofissional especializada, necessários para o cuidado das gestantes e crianças.</t>
  </si>
  <si>
    <t>Dimensionar o número de exames especializados, necessários para o cuidado das gestantes e crianças.</t>
  </si>
  <si>
    <r>
      <t xml:space="preserve">Para a programação da </t>
    </r>
    <r>
      <rPr>
        <b/>
        <sz val="11"/>
        <color theme="5" tint="-0.249977111117893"/>
        <rFont val="Calibri"/>
        <family val="2"/>
        <scheme val="minor"/>
      </rPr>
      <t>GESTANTE DE ALTO RISCO</t>
    </r>
  </si>
  <si>
    <t>A planilha vai transferir da aba "Mat.Inf.-APS" o número de gestantes de alto risco estratificadas e acompanhadas pelas equipes da APS, cujo cuidado deverá ser compartilhado com a equipe do pré-natal de alto risco.</t>
  </si>
  <si>
    <r>
      <t xml:space="preserve">Para a programação da </t>
    </r>
    <r>
      <rPr>
        <b/>
        <sz val="11"/>
        <color theme="5" tint="-0.249977111117893"/>
        <rFont val="Calibri"/>
        <family val="2"/>
        <scheme val="minor"/>
      </rPr>
      <t>CRIANÇA DE ALTO RISCO</t>
    </r>
  </si>
  <si>
    <t>3.4</t>
  </si>
  <si>
    <t>CRIANÇA de ALTO RISCO</t>
  </si>
  <si>
    <t>GESTANTE de ALTO RISCO</t>
  </si>
  <si>
    <t>(Tutorial 3.4)</t>
  </si>
  <si>
    <r>
      <t xml:space="preserve">META
</t>
    </r>
    <r>
      <rPr>
        <sz val="8"/>
        <color theme="1"/>
        <rFont val="Calibri"/>
        <family val="2"/>
        <scheme val="minor"/>
      </rPr>
      <t>(sobre as crianças compartilhadas pela APS)</t>
    </r>
  </si>
  <si>
    <t>Número de CRIANÇAS programadas no Ambulatório de Alto Risco</t>
  </si>
  <si>
    <t>Médico Pediatra</t>
  </si>
  <si>
    <t>(Tutorial 3.5)</t>
  </si>
  <si>
    <t>cons./cri. AR</t>
  </si>
  <si>
    <t>A planilha vai transferir da aba "Mat.Inf.-APS" o número de crianças de alto risco estratificadas e acompanhadas pelas equipes da APS, cujo cuidado deverá ser compartilhado com a equipe do ambulatório de alto risco.</t>
  </si>
  <si>
    <t>Programação do número de crianças de alto risco a serem acompanhadas no próximo período:</t>
  </si>
  <si>
    <t>Considerando a prioridade dada à RAS Materno Infantil, como na programação da APS, recomenda-se que a meta seja de 100% de acompanhamento das crianças encaminhadas.</t>
  </si>
  <si>
    <t>A planilha vai calcular o número programado de crianças de alto risco (número de crianças compartilhadas pela APS X meta definida), por município, a serem acompanhadas.</t>
  </si>
  <si>
    <t>Assim, a planilha vai realizar a somatória final do número programado de crianças da região e calcular (de maneira inversa) a meta consolidada para a região de saúde.</t>
  </si>
  <si>
    <t>3.5</t>
  </si>
  <si>
    <t>3.6</t>
  </si>
  <si>
    <t>Média de 2 ultrassons obstétricos, 2 ultrassons obstétricos com doppler e 2 ultrassons morfológicos por gestante de alto risco</t>
  </si>
  <si>
    <t>Média de 2 exames de tococardiografia anteparto por gestante de alto risco</t>
  </si>
  <si>
    <t>consulta do médico pediatra</t>
  </si>
  <si>
    <t>Média de 5 atendimentos pelo médico pediatra, enfermeiro e assistente social</t>
  </si>
  <si>
    <t>Atendimentos pelo nutricionista, psicólogo, fisioterapeuta e fonoaudiólogo correspondente a 60% dos atendimentos do médico e enfermeiro</t>
  </si>
  <si>
    <t>consulta do nutricionista</t>
  </si>
  <si>
    <t>atendimento do psicólogo</t>
  </si>
  <si>
    <t>atendimento do fonoaudiólogo</t>
  </si>
  <si>
    <t>O atendimento pela equipe multiprofissional especializada é complementar ao da equipe da APS. Assim a criança de alto risco vai cumprir o número total de atendimentos previstos na APS e AAE.</t>
  </si>
  <si>
    <t>Programação do número de atendimentos necessários:</t>
  </si>
  <si>
    <t>O quantitativo de atendimentos programados para a atenção à gestante e criança de 0 a 1a11m de alto risco deve ser garantido na agenda dos profissionais.</t>
  </si>
  <si>
    <t>Médico obstetra</t>
  </si>
  <si>
    <t>Médico pediatra</t>
  </si>
  <si>
    <t>Assistente social</t>
  </si>
  <si>
    <t>Fonoaudiólogo</t>
  </si>
  <si>
    <t>A planilha vai calcular para os profissionais:</t>
  </si>
  <si>
    <t>minutos por atendimento do médico obstetra</t>
  </si>
  <si>
    <t>minutos por atendimento do médico pediatra</t>
  </si>
  <si>
    <t>MÉDICO OBSTETRA</t>
  </si>
  <si>
    <t>MÉDICO PEDIATRA</t>
  </si>
  <si>
    <t>Total de consultas programadas para o médico obstetra</t>
  </si>
  <si>
    <t>Total de consultas programadas para o médico pediatra</t>
  </si>
  <si>
    <t>Crianças com acompanhamento compartilhado pela APS</t>
  </si>
  <si>
    <t>PSICÓLOGO</t>
  </si>
  <si>
    <t>Total de consultas programadas para o psicólogo</t>
  </si>
  <si>
    <t>minutos por atendimento do psicólogo</t>
  </si>
  <si>
    <t>minutos por atendimento do assistente social</t>
  </si>
  <si>
    <t>minutos por atendimento do fisioterapeuta</t>
  </si>
  <si>
    <t>minutos por atendimento do nutricionista</t>
  </si>
  <si>
    <t>minutos por atendimento do fonoaudiólogo</t>
  </si>
  <si>
    <t>ASSISTENTE SOCIAL</t>
  </si>
  <si>
    <t>NUTRICIONISTA</t>
  </si>
  <si>
    <t>Total de consultas programadas para o nutricionista</t>
  </si>
  <si>
    <t>FISIOTERAPEUTA</t>
  </si>
  <si>
    <t>Total de consultas programadas para o fisioterapeuta</t>
  </si>
  <si>
    <t>FONOAUDIÓLOGO</t>
  </si>
  <si>
    <t>Total de consultas programadas para o fonoaudiólogo</t>
  </si>
  <si>
    <t>O modelo também determina que o atendimento deve ser realizado por equipes multiprofissionais que atuam de maneria interdisciplinar elaborando um plano de cuidados com vistas à integração com a APS e estabilização do usuário.</t>
  </si>
  <si>
    <t>A organização da atenção ambulatorial especializada é fundamentado no Modelo de Atenção às Condições Crônicas (MACC), pelo qual as equipes da APS compartilham somente os usuários estratificados como alto risco e em caráter de interconsulta, até a estabilização clínica do usuário, a partir do qual o acompanhamento volta a ser da APS, com a retaguarda da AAE.</t>
  </si>
  <si>
    <t>A programação proposta nessa ferramenta considera estes elementos do MACC. Na região onde o modelo ainda não estiver implantado, devem ser definidos parâmetros apenas para os profissionais disponíveis. Sugere-se que minimamente exista o médico e enfermeiro atuando conjuntamente, sendo a demanda para os demais profissionais encaminhada na rede, para o NASF ou outras equipes disponíveis.</t>
  </si>
  <si>
    <t>3.7</t>
  </si>
  <si>
    <t>(Tutorial 3.6)</t>
  </si>
  <si>
    <t>(Tutorial 3.7)</t>
  </si>
  <si>
    <t>Passo 3: PROGRAMAÇÃO DA ATENÇÃO AMBULATORIAL ESPECIALIZADA</t>
  </si>
  <si>
    <t>Conhecer o número de gestantes de risco habitual e alto risco acompanhadas pela APS e AAE e encaminhadas para o parto.</t>
  </si>
  <si>
    <t>Dimensionar o número de parturientes e puérperas de risco habitual e a estrutura necessária para a Maternidade de Risco Habitual da RAS.</t>
  </si>
  <si>
    <t>Dimensionar o número de parturientes e puérperas de alto risco e a estrutura necessária para a Maternidade de Alto Risco da RAS.</t>
  </si>
  <si>
    <r>
      <t>O parâmetro final de "N</t>
    </r>
    <r>
      <rPr>
        <vertAlign val="superscript"/>
        <sz val="11"/>
        <color theme="1"/>
        <rFont val="Calibri"/>
        <family val="2"/>
        <scheme val="minor"/>
      </rPr>
      <t>o</t>
    </r>
    <r>
      <rPr>
        <sz val="11"/>
        <color theme="1"/>
        <rFont val="Calibri"/>
        <family val="2"/>
        <scheme val="minor"/>
      </rPr>
      <t xml:space="preserve"> de leitos / 1.000 parturientes" definido para essa programação será transferido para as abas "Mat.Inf.-Mat.RH" e "Mat.Inf.-Mat.AR".</t>
    </r>
  </si>
  <si>
    <t>Rede de Atenção à Saúde na GESTAÇÃO, PARTO e NASCIMENTO, PUERPÉRIO, PERÍODO NEONATAL HOSPITALAR e CICLO DE VIDA DA CRIANÇA de 0-1a11m</t>
  </si>
  <si>
    <t>A planilha vai transferir da aba "Mat.Inf.-APS" o número de gestantes de RH e AR acompanhadas na APS e programadas para o parto nas maternidades de referência da RAS, de acordo com o estrato de risco gestacional.</t>
  </si>
  <si>
    <t>Na Maternidade RH</t>
  </si>
  <si>
    <t>Na Maternidade AR</t>
  </si>
  <si>
    <r>
      <t>O parâmetro final de "N</t>
    </r>
    <r>
      <rPr>
        <vertAlign val="superscript"/>
        <sz val="11"/>
        <color theme="1"/>
        <rFont val="Calibri"/>
        <family val="2"/>
        <scheme val="minor"/>
      </rPr>
      <t>o</t>
    </r>
    <r>
      <rPr>
        <sz val="11"/>
        <color theme="1"/>
        <rFont val="Calibri"/>
        <family val="2"/>
        <scheme val="minor"/>
      </rPr>
      <t xml:space="preserve"> de salas / 1.000 parturientes" definido para essa programação será transferido para as abas "Mat.Inf.-Mat.RH" e "Mat.Inf.-Mat.AR".</t>
    </r>
  </si>
  <si>
    <r>
      <t>O parâmetro final de "N</t>
    </r>
    <r>
      <rPr>
        <vertAlign val="superscript"/>
        <sz val="11"/>
        <color theme="1"/>
        <rFont val="Calibri"/>
        <family val="2"/>
        <scheme val="minor"/>
      </rPr>
      <t>o</t>
    </r>
    <r>
      <rPr>
        <sz val="11"/>
        <color theme="1"/>
        <rFont val="Calibri"/>
        <family val="2"/>
        <scheme val="minor"/>
      </rPr>
      <t xml:space="preserve"> de leitos / 1.000 puérperas" definido para essa programação será transferido para as abas "Mat.Inf.-Mat.RH" e "Mat.Inf.-Mat.AR".</t>
    </r>
  </si>
  <si>
    <t>Número de RN críticos, filhos de gestantes de RH</t>
  </si>
  <si>
    <r>
      <t xml:space="preserve">Número de Nascidos Vivos </t>
    </r>
    <r>
      <rPr>
        <sz val="8"/>
        <color theme="1"/>
        <rFont val="Calibri"/>
        <family val="2"/>
        <scheme val="minor"/>
      </rPr>
      <t>total</t>
    </r>
  </si>
  <si>
    <t>Tutorial - Base Populacional</t>
  </si>
  <si>
    <t>Aba - BasePop</t>
  </si>
  <si>
    <t>Tutorial - Programação APS - Gestante</t>
  </si>
  <si>
    <t>Aba - Mat.Inf.-APS - Gestante</t>
  </si>
  <si>
    <t>Aba Mat.Inf.-Apoio Diagnóstico</t>
  </si>
  <si>
    <t>Tutorial - Apoio Diagnóstico</t>
  </si>
  <si>
    <t>Tutorial - Programação APS - Criança</t>
  </si>
  <si>
    <t>Aba - Mat.Inf.-APS - Criança</t>
  </si>
  <si>
    <t>Aba - Mat.Inf.-APS - Capacidade Operacional</t>
  </si>
  <si>
    <t>Mat.Inf.-AAE - Gestante</t>
  </si>
  <si>
    <t>Tutorial - Programação AAE - Criança AR</t>
  </si>
  <si>
    <t>Tutorial - Programação AAE - Gestante AR</t>
  </si>
  <si>
    <t>Mat.Inf.-AAE - Criança</t>
  </si>
  <si>
    <t>Tutorial - Capacidade Operacional AAE</t>
  </si>
  <si>
    <t>Tutorial - Capacidade Operacional APS</t>
  </si>
  <si>
    <t>Mat.Inf.-AAE - Capacidade Operacional</t>
  </si>
  <si>
    <t>Mat.Inf.-Mat.RH</t>
  </si>
  <si>
    <t>Mat.Inf.-Mat.AR</t>
  </si>
  <si>
    <t>Tutorial - Programação Maternidade RH</t>
  </si>
  <si>
    <t>Tutorial - Programação Maternidade AR</t>
  </si>
  <si>
    <t>Estratificação de risco realizada em todos os atendimentos programados para 100% das crianças</t>
  </si>
  <si>
    <t>A planilha vai aplicar os parâmetros definidos e calcular o número de crianças para o compartilhamento do cuidado.</t>
  </si>
  <si>
    <t>Vale salientar que os parâmetros definidos se referem a um primeiro momento de programação anual, servindo para o dimensionamento da capacidade operacional dos outros pontos de atenção. Na sequência, a estratificação de risco atualizada a cada atendimento permitirá o conhecimento mais exato do número de crianças de RH ou AR, informação que deve ser periodicamente compartilhada com as equipes da AAE, permitindo os ajustes na organização dos processos nesses pontos de atenção.</t>
  </si>
  <si>
    <r>
      <t>Toda criança RN deve realizar, dentro das ações do 5</t>
    </r>
    <r>
      <rPr>
        <vertAlign val="superscript"/>
        <sz val="11"/>
        <color theme="1"/>
        <rFont val="Calibri"/>
        <family val="2"/>
        <scheme val="minor"/>
      </rPr>
      <t>o</t>
    </r>
    <r>
      <rPr>
        <sz val="11"/>
        <color theme="1"/>
        <rFont val="Calibri"/>
        <family val="2"/>
        <scheme val="minor"/>
      </rPr>
      <t xml:space="preserve"> dia, a triagem neonatal mais conhecida como Teste do Pezinho, seguindo os procedimentos já estabelecidos pela regulamentação.</t>
    </r>
  </si>
  <si>
    <t>Durante todo o ciclo dos dois primeiros anos de vida da criança não estão previstos outros exames de rotina, podendo ser necessários para diagnóstico complementar de situações específicas.</t>
  </si>
  <si>
    <t>exame / criança</t>
  </si>
  <si>
    <t>A aba "Mat.Inf.-AAE" programa as ações de cuidado secundário especializado, no ambulatório de alto risco.</t>
  </si>
  <si>
    <t>Os parâmetros de atendimento utilizados correspondem a uma média de atendimentos para o período de acompanhamento, não implicando num agendamento automático com essa frequência. O número de consultas que a criança deve cumprir no acompanhamento de alto risco é definido pelo plano de cuidado elaborado na primeira avaliação.</t>
  </si>
  <si>
    <r>
      <t xml:space="preserve">Dimensionamento da necessidade de saúde expressa como número de </t>
    </r>
    <r>
      <rPr>
        <u/>
        <sz val="11"/>
        <color theme="1"/>
        <rFont val="Calibri"/>
        <family val="2"/>
        <scheme val="minor"/>
      </rPr>
      <t>crianças</t>
    </r>
    <r>
      <rPr>
        <sz val="11"/>
        <color theme="1"/>
        <rFont val="Calibri"/>
        <family val="2"/>
        <scheme val="minor"/>
      </rPr>
      <t xml:space="preserve"> estimadas.</t>
    </r>
  </si>
  <si>
    <r>
      <t xml:space="preserve">Dimensionamento da necessidade de saúde expressa como número de </t>
    </r>
    <r>
      <rPr>
        <u/>
        <sz val="11"/>
        <color theme="1"/>
        <rFont val="Calibri"/>
        <family val="2"/>
        <scheme val="minor"/>
      </rPr>
      <t>gestantes</t>
    </r>
    <r>
      <rPr>
        <sz val="11"/>
        <color theme="1"/>
        <rFont val="Calibri"/>
        <family val="2"/>
        <scheme val="minor"/>
      </rPr>
      <t xml:space="preserve"> estimadas.</t>
    </r>
  </si>
  <si>
    <t>A programação é definida para crianças nos dois primeiros anos de vida, como priorização para organização da RAS. No entanto, o cuidado deve ser organizado para todas as crianças dos territórios de abrangência.</t>
  </si>
  <si>
    <t>Instrumento para a Programação Regional  - Versão V1.2019</t>
  </si>
  <si>
    <r>
      <t>Região de saúde</t>
    </r>
    <r>
      <rPr>
        <sz val="8"/>
        <color theme="1"/>
        <rFont val="Calibri"/>
        <family val="2"/>
        <scheme val="minor"/>
      </rPr>
      <t xml:space="preserve"> (inserir nome)</t>
    </r>
    <r>
      <rPr>
        <b/>
        <sz val="10"/>
        <color theme="1"/>
        <rFont val="Calibri"/>
        <family val="2"/>
        <scheme val="minor"/>
      </rPr>
      <t>:</t>
    </r>
  </si>
  <si>
    <r>
      <t>MUNICÍPIOS</t>
    </r>
    <r>
      <rPr>
        <b/>
        <sz val="8"/>
        <color theme="1"/>
        <rFont val="Calibri"/>
        <family val="2"/>
        <scheme val="minor"/>
      </rPr>
      <t xml:space="preserve"> </t>
    </r>
    <r>
      <rPr>
        <sz val="8"/>
        <color theme="1"/>
        <rFont val="Calibri"/>
        <family val="2"/>
        <scheme val="minor"/>
      </rPr>
      <t>(inserir nomes)</t>
    </r>
    <r>
      <rPr>
        <b/>
        <sz val="10"/>
        <color theme="1"/>
        <rFont val="Calibri"/>
        <family val="2"/>
        <scheme val="minor"/>
      </rPr>
      <t>:</t>
    </r>
  </si>
  <si>
    <t>CENTRAL</t>
  </si>
  <si>
    <t>Anamã</t>
  </si>
  <si>
    <t>Anori</t>
  </si>
  <si>
    <t>Autazes</t>
  </si>
  <si>
    <t>Barcelos</t>
  </si>
  <si>
    <t>Beruri</t>
  </si>
  <si>
    <t>Boca do Acre</t>
  </si>
  <si>
    <t>Caapiranga</t>
  </si>
  <si>
    <t>Canutama</t>
  </si>
  <si>
    <t>Careiro</t>
  </si>
  <si>
    <t>Careiro da Várzea</t>
  </si>
  <si>
    <t>Coari</t>
  </si>
  <si>
    <t>Codajás</t>
  </si>
  <si>
    <t>Iranduba</t>
  </si>
  <si>
    <t>Lábrea</t>
  </si>
  <si>
    <t>Manacapuru</t>
  </si>
  <si>
    <t>Manaquiri</t>
  </si>
  <si>
    <t>Manaus</t>
  </si>
  <si>
    <t>Nova Olinda do Norte</t>
  </si>
  <si>
    <t>Novo Airão</t>
  </si>
  <si>
    <t>Pauini</t>
  </si>
  <si>
    <t>Presidente Figueiredo</t>
  </si>
  <si>
    <t>Rio Preto da Eva</t>
  </si>
  <si>
    <t>Santa Isabel do Rio Negro</t>
  </si>
  <si>
    <t>São Gabriel da Cachoeira</t>
  </si>
  <si>
    <t>Tapauá</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</si>
</sst>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0.000"/>
    <numFmt numFmtId="165" formatCode="0.0%"/>
    <numFmt numFmtId="166" formatCode="0.0"/>
    <numFmt numFmtId="167" formatCode="#,##0.0"/>
    <numFmt numFmtId="168" formatCode="_-* #,##0_-;\-* #,##0_-;_-* &quot;-&quot;??_-;_-@_-"/>
    <numFmt numFmtId="169" formatCode="#,##0_ ;\-#,##0\ "/>
  </numFmts>
  <fonts count="56" x14ac:knownFonts="1">
    <font>
      <sz val="11"/>
      <color theme="1"/>
      <name val="Calibri"/>
      <family val="2"/>
      <scheme val="minor"/>
    </font>
    <font>
      <b/>
      <sz val="16"/>
      <color rgb="FFC00000"/>
      <name val="Calibri"/>
      <family val="2"/>
      <scheme val="minor"/>
    </font>
    <font>
      <sz val="8"/>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sz val="12"/>
      <color theme="1"/>
      <name val="Calibri"/>
      <family val="2"/>
      <scheme val="minor"/>
    </font>
    <font>
      <b/>
      <sz val="8"/>
      <color theme="1"/>
      <name val="Calibri"/>
      <family val="2"/>
      <scheme val="minor"/>
    </font>
    <font>
      <b/>
      <sz val="14"/>
      <color theme="3"/>
      <name val="Calibri"/>
      <family val="2"/>
      <scheme val="minor"/>
    </font>
    <font>
      <vertAlign val="superscript"/>
      <sz val="10"/>
      <color theme="1"/>
      <name val="Calibri"/>
      <family val="2"/>
      <scheme val="minor"/>
    </font>
    <font>
      <b/>
      <sz val="12"/>
      <color theme="1"/>
      <name val="Calibri"/>
      <family val="2"/>
      <scheme val="minor"/>
    </font>
    <font>
      <b/>
      <sz val="14"/>
      <color theme="1"/>
      <name val="Calibri"/>
      <family val="2"/>
      <scheme val="minor"/>
    </font>
    <font>
      <u/>
      <sz val="11"/>
      <color theme="3"/>
      <name val="Calibri"/>
      <family val="2"/>
      <scheme val="minor"/>
    </font>
    <font>
      <u/>
      <sz val="11"/>
      <color theme="1"/>
      <name val="Calibri"/>
      <family val="2"/>
      <scheme val="minor"/>
    </font>
    <font>
      <b/>
      <sz val="16"/>
      <color theme="5" tint="-0.249977111117893"/>
      <name val="Calibri"/>
      <family val="2"/>
      <scheme val="minor"/>
    </font>
    <font>
      <b/>
      <sz val="24"/>
      <color theme="8" tint="-0.499984740745262"/>
      <name val="Calibri"/>
      <family val="2"/>
      <scheme val="minor"/>
    </font>
    <font>
      <vertAlign val="superscript"/>
      <sz val="11"/>
      <color theme="1"/>
      <name val="Calibri"/>
      <family val="2"/>
      <scheme val="minor"/>
    </font>
    <font>
      <sz val="9"/>
      <color theme="1"/>
      <name val="Calibri"/>
      <family val="2"/>
      <scheme val="minor"/>
    </font>
    <font>
      <sz val="11"/>
      <name val="Calibri"/>
      <family val="2"/>
      <scheme val="minor"/>
    </font>
    <font>
      <b/>
      <sz val="14"/>
      <name val="Calibri"/>
      <family val="2"/>
      <scheme val="minor"/>
    </font>
    <font>
      <b/>
      <sz val="22"/>
      <color theme="3"/>
      <name val="Calibri"/>
      <family val="2"/>
      <scheme val="minor"/>
    </font>
    <font>
      <b/>
      <sz val="10"/>
      <color theme="0"/>
      <name val="Calibri"/>
      <family val="2"/>
      <scheme val="minor"/>
    </font>
    <font>
      <b/>
      <sz val="14"/>
      <color theme="5" tint="-0.249977111117893"/>
      <name val="Calibri"/>
      <family val="2"/>
      <scheme val="minor"/>
    </font>
    <font>
      <sz val="10"/>
      <color rgb="FFFF0000"/>
      <name val="Calibri"/>
      <family val="2"/>
      <scheme val="minor"/>
    </font>
    <font>
      <b/>
      <sz val="18"/>
      <color rgb="FF0070C0"/>
      <name val="Calibri"/>
      <family val="2"/>
      <scheme val="minor"/>
    </font>
    <font>
      <sz val="10"/>
      <color rgb="FF0070C0"/>
      <name val="Calibri"/>
      <family val="2"/>
      <scheme val="minor"/>
    </font>
    <font>
      <u/>
      <sz val="11"/>
      <color theme="10"/>
      <name val="Calibri"/>
      <family val="2"/>
      <scheme val="minor"/>
    </font>
    <font>
      <b/>
      <sz val="11"/>
      <color theme="5" tint="-0.249977111117893"/>
      <name val="Calibri"/>
      <family val="2"/>
      <scheme val="minor"/>
    </font>
    <font>
      <b/>
      <sz val="18"/>
      <color theme="5" tint="-0.249977111117893"/>
      <name val="Calibri"/>
      <family val="2"/>
      <scheme val="minor"/>
    </font>
    <font>
      <sz val="11"/>
      <color theme="1"/>
      <name val="Calibri"/>
      <family val="2"/>
    </font>
    <font>
      <vertAlign val="superscript"/>
      <sz val="11"/>
      <color theme="1"/>
      <name val="Courier New"/>
      <family val="3"/>
    </font>
    <font>
      <b/>
      <sz val="12"/>
      <color theme="5" tint="-0.249977111117893"/>
      <name val="Calibri"/>
      <family val="2"/>
      <scheme val="minor"/>
    </font>
    <font>
      <b/>
      <sz val="14"/>
      <color rgb="FF0070C0"/>
      <name val="Calibri"/>
      <family val="2"/>
      <scheme val="minor"/>
    </font>
    <font>
      <u/>
      <sz val="10"/>
      <color theme="1"/>
      <name val="Calibri"/>
      <family val="2"/>
      <scheme val="minor"/>
    </font>
    <font>
      <sz val="10"/>
      <name val="Calibri"/>
      <family val="2"/>
      <scheme val="minor"/>
    </font>
    <font>
      <sz val="10"/>
      <color rgb="FFE20000"/>
      <name val="Calibri"/>
      <family val="2"/>
      <scheme val="minor"/>
    </font>
    <font>
      <sz val="8"/>
      <color rgb="FFE20000"/>
      <name val="Calibri"/>
      <family val="2"/>
      <scheme val="minor"/>
    </font>
    <font>
      <sz val="11"/>
      <color rgb="FFE20000"/>
      <name val="Calibri"/>
      <family val="2"/>
      <scheme val="minor"/>
    </font>
    <font>
      <b/>
      <sz val="14"/>
      <color rgb="FFE20000"/>
      <name val="Calibri"/>
      <family val="2"/>
      <scheme val="minor"/>
    </font>
    <font>
      <u/>
      <sz val="10"/>
      <color theme="1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FFC000"/>
        <bgColor indexed="64"/>
      </patternFill>
    </fill>
    <fill>
      <patternFill patternType="solid">
        <fgColor theme="3"/>
        <bgColor indexed="64"/>
      </patternFill>
    </fill>
  </fills>
  <borders count="7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style="medium">
        <color theme="0" tint="-0.24994659260841701"/>
      </left>
      <right style="medium">
        <color theme="0" tint="-0.24994659260841701"/>
      </right>
      <top style="medium">
        <color theme="0" tint="-0.24994659260841701"/>
      </top>
      <bottom style="thin">
        <color theme="0" tint="-0.24994659260841701"/>
      </bottom>
      <diagonal/>
    </border>
    <border>
      <left style="medium">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thin">
        <color theme="0" tint="-0.24994659260841701"/>
      </top>
      <bottom style="medium">
        <color theme="0" tint="-0.24994659260841701"/>
      </bottom>
      <diagonal/>
    </border>
    <border>
      <left style="medium">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medium">
        <color theme="0" tint="-0.24994659260841701"/>
      </right>
      <top style="medium">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medium">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style="medium">
        <color theme="0" tint="-0.24994659260841701"/>
      </right>
      <top/>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style="thin">
        <color theme="0" tint="-0.24994659260841701"/>
      </right>
      <top/>
      <bottom style="thin">
        <color theme="0" tint="-0.24994659260841701"/>
      </bottom>
      <diagonal/>
    </border>
    <border>
      <left style="thin">
        <color theme="0" tint="-0.24994659260841701"/>
      </left>
      <right style="medium">
        <color theme="0" tint="-0.24994659260841701"/>
      </right>
      <top/>
      <bottom style="thin">
        <color theme="0" tint="-0.24994659260841701"/>
      </bottom>
      <diagonal/>
    </border>
    <border>
      <left style="medium">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style="medium">
        <color theme="0" tint="-0.24994659260841701"/>
      </top>
      <bottom style="medium">
        <color theme="0" tint="-0.24994659260841701"/>
      </bottom>
      <diagonal/>
    </border>
    <border>
      <left style="medium">
        <color theme="0" tint="-0.24994659260841701"/>
      </left>
      <right style="thin">
        <color theme="0" tint="-0.24994659260841701"/>
      </right>
      <top style="thin">
        <color theme="0" tint="-0.24994659260841701"/>
      </top>
      <bottom/>
      <diagonal/>
    </border>
    <border>
      <left style="thin">
        <color theme="0" tint="-0.24994659260841701"/>
      </left>
      <right style="medium">
        <color theme="0" tint="-0.24994659260841701"/>
      </right>
      <top style="thin">
        <color theme="0" tint="-0.24994659260841701"/>
      </top>
      <bottom/>
      <diagonal/>
    </border>
    <border>
      <left style="medium">
        <color theme="0" tint="-0.24994659260841701"/>
      </left>
      <right style="thin">
        <color theme="0" tint="-0.24994659260841701"/>
      </right>
      <top/>
      <bottom style="medium">
        <color theme="0" tint="-0.24994659260841701"/>
      </bottom>
      <diagonal/>
    </border>
    <border>
      <left style="thin">
        <color theme="0" tint="-0.24994659260841701"/>
      </left>
      <right style="thin">
        <color theme="0" tint="-0.24994659260841701"/>
      </right>
      <top/>
      <bottom style="medium">
        <color theme="0" tint="-0.24994659260841701"/>
      </bottom>
      <diagonal/>
    </border>
    <border>
      <left style="thin">
        <color theme="0" tint="-0.24994659260841701"/>
      </left>
      <right style="medium">
        <color theme="0" tint="-0.24994659260841701"/>
      </right>
      <top/>
      <bottom style="medium">
        <color theme="0" tint="-0.24994659260841701"/>
      </bottom>
      <diagonal/>
    </border>
    <border>
      <left style="thin">
        <color theme="0" tint="-0.24994659260841701"/>
      </left>
      <right style="medium">
        <color theme="0" tint="-0.24994659260841701"/>
      </right>
      <top/>
      <bottom/>
      <diagonal/>
    </border>
    <border>
      <left style="medium">
        <color theme="0" tint="-0.24994659260841701"/>
      </left>
      <right style="thin">
        <color theme="0" tint="-0.24994659260841701"/>
      </right>
      <top/>
      <bottom/>
      <diagonal/>
    </border>
    <border>
      <left style="medium">
        <color theme="0" tint="-0.24994659260841701"/>
      </left>
      <right style="medium">
        <color theme="0" tint="-0.24994659260841701"/>
      </right>
      <top/>
      <bottom style="thin">
        <color theme="0"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59996337778862885"/>
      </left>
      <right/>
      <top style="thin">
        <color theme="3" tint="0.59996337778862885"/>
      </top>
      <bottom style="thin">
        <color theme="3" tint="0.59996337778862885"/>
      </bottom>
      <diagonal/>
    </border>
    <border>
      <left/>
      <right/>
      <top style="thin">
        <color theme="3" tint="0.59996337778862885"/>
      </top>
      <bottom style="thin">
        <color theme="3" tint="0.59996337778862885"/>
      </bottom>
      <diagonal/>
    </border>
    <border>
      <left/>
      <right style="thin">
        <color theme="3" tint="0.59996337778862885"/>
      </right>
      <top style="thin">
        <color theme="3" tint="0.59996337778862885"/>
      </top>
      <bottom style="thin">
        <color theme="3" tint="0.59996337778862885"/>
      </bottom>
      <diagonal/>
    </border>
    <border>
      <left/>
      <right style="thin">
        <color theme="3" tint="0.59996337778862885"/>
      </right>
      <top/>
      <bottom/>
      <diagonal/>
    </border>
    <border>
      <left style="thin">
        <color theme="3" tint="0.59996337778862885"/>
      </left>
      <right/>
      <top style="thin">
        <color theme="3" tint="0.59996337778862885"/>
      </top>
      <bottom/>
      <diagonal/>
    </border>
    <border>
      <left/>
      <right/>
      <top style="thin">
        <color theme="3" tint="0.59996337778862885"/>
      </top>
      <bottom/>
      <diagonal/>
    </border>
    <border>
      <left/>
      <right style="thin">
        <color theme="3" tint="0.59996337778862885"/>
      </right>
      <top style="thin">
        <color theme="3" tint="0.59996337778862885"/>
      </top>
      <bottom/>
      <diagonal/>
    </border>
    <border>
      <left style="thin">
        <color theme="3" tint="0.59996337778862885"/>
      </left>
      <right/>
      <top/>
      <bottom style="thin">
        <color theme="3" tint="0.59996337778862885"/>
      </bottom>
      <diagonal/>
    </border>
    <border>
      <left/>
      <right/>
      <top/>
      <bottom style="thin">
        <color theme="3" tint="0.59996337778862885"/>
      </bottom>
      <diagonal/>
    </border>
    <border>
      <left/>
      <right style="thin">
        <color theme="3" tint="0.59996337778862885"/>
      </right>
      <top/>
      <bottom style="thin">
        <color theme="3" tint="0.59996337778862885"/>
      </bottom>
      <diagonal/>
    </border>
    <border>
      <left style="thin">
        <color theme="3" tint="0.59996337778862885"/>
      </left>
      <right/>
      <top/>
      <bottom/>
      <diagonal/>
    </border>
    <border>
      <left style="thin">
        <color theme="3" tint="0.59996337778862885"/>
      </left>
      <right style="thin">
        <color theme="3" tint="0.59996337778862885"/>
      </right>
      <top style="thin">
        <color theme="3" tint="0.59996337778862885"/>
      </top>
      <bottom/>
      <diagonal/>
    </border>
    <border>
      <left style="thin">
        <color theme="3" tint="0.59996337778862885"/>
      </left>
      <right style="thin">
        <color theme="3" tint="0.59996337778862885"/>
      </right>
      <top/>
      <bottom style="thin">
        <color theme="3" tint="0.59996337778862885"/>
      </bottom>
      <diagonal/>
    </border>
    <border>
      <left style="medium">
        <color theme="0" tint="-0.24994659260841701"/>
      </left>
      <right/>
      <top/>
      <bottom/>
      <diagonal/>
    </border>
    <border>
      <left/>
      <right style="medium">
        <color theme="0" tint="-0.24994659260841701"/>
      </right>
      <top/>
      <bottom/>
      <diagonal/>
    </border>
    <border>
      <left style="thin">
        <color theme="3" tint="0.59996337778862885"/>
      </left>
      <right style="thin">
        <color theme="3" tint="0.59996337778862885"/>
      </right>
      <top/>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theme="5" tint="-0.24994659260841701"/>
      </left>
      <right/>
      <top style="medium">
        <color theme="5" tint="-0.24994659260841701"/>
      </top>
      <bottom style="medium">
        <color theme="5" tint="-0.24994659260841701"/>
      </bottom>
      <diagonal/>
    </border>
    <border>
      <left/>
      <right/>
      <top style="medium">
        <color theme="5" tint="-0.24994659260841701"/>
      </top>
      <bottom style="medium">
        <color theme="5" tint="-0.24994659260841701"/>
      </bottom>
      <diagonal/>
    </border>
    <border>
      <left/>
      <right style="medium">
        <color theme="5" tint="-0.24994659260841701"/>
      </right>
      <top style="medium">
        <color theme="5" tint="-0.24994659260841701"/>
      </top>
      <bottom style="medium">
        <color theme="5" tint="-0.24994659260841701"/>
      </bottom>
      <diagonal/>
    </border>
    <border>
      <left style="thick">
        <color theme="5" tint="-0.24994659260841701"/>
      </left>
      <right/>
      <top/>
      <bottom/>
      <diagonal/>
    </border>
    <border>
      <left style="thin">
        <color theme="0" tint="-0.24994659260841701"/>
      </left>
      <right/>
      <top/>
      <bottom/>
      <diagonal/>
    </border>
    <border>
      <left/>
      <right style="thin">
        <color theme="0" tint="-0.2499465926084170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xf numFmtId="9" fontId="3" fillId="0" borderId="0" applyFont="0" applyFill="0" applyBorder="0" applyAlignment="0" applyProtection="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43" fontId="3" fillId="0" borderId="0" applyFont="0" applyFill="0" applyBorder="0" applyAlignment="0" applyProtection="0"/>
    <xf numFmtId="0" fontId="42" fillId="0" borderId="0" applyNumberFormat="0" applyFill="0" applyBorder="0" applyAlignment="0" applyProtection="0"/>
  </cellStyleXfs>
  <cellXfs count="432">
    <xf numFmtId="0" fontId="0" fillId="0" borderId="0" xfId="0"/>
    <xf numFmtId="0" fontId="0" fillId="0" borderId="0" xfId="0" applyAlignment="1">
      <alignment vertical="center"/>
    </xf>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20" fillId="0" borderId="0" xfId="0" applyFont="1" applyAlignment="1">
      <alignment vertical="center"/>
    </xf>
    <xf numFmtId="0" fontId="20" fillId="0" borderId="0" xfId="0" applyFont="1" applyAlignment="1">
      <alignment horizontal="right" vertical="center"/>
    </xf>
    <xf numFmtId="164" fontId="20" fillId="0" borderId="0" xfId="0" applyNumberFormat="1" applyFont="1" applyAlignment="1">
      <alignment horizontal="right" vertical="center"/>
    </xf>
    <xf numFmtId="0" fontId="20" fillId="0" borderId="0" xfId="0" applyFont="1" applyAlignment="1">
      <alignment horizontal="center" vertical="center"/>
    </xf>
    <xf numFmtId="0" fontId="20" fillId="34" borderId="0" xfId="0" applyFont="1" applyFill="1" applyAlignment="1">
      <alignment vertical="center"/>
    </xf>
    <xf numFmtId="3" fontId="21" fillId="0" borderId="0" xfId="0" applyNumberFormat="1" applyFont="1" applyAlignment="1">
      <alignment vertical="center"/>
    </xf>
    <xf numFmtId="0" fontId="24"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3" fontId="21" fillId="0" borderId="0" xfId="0" applyNumberFormat="1" applyFont="1" applyAlignment="1">
      <alignment horizontal="right" vertical="center"/>
    </xf>
    <xf numFmtId="0" fontId="20" fillId="0" borderId="0" xfId="0" applyFont="1" applyAlignment="1">
      <alignment vertical="center" wrapText="1"/>
    </xf>
    <xf numFmtId="0" fontId="21" fillId="0" borderId="0" xfId="0" applyFont="1" applyAlignment="1">
      <alignment horizontal="left" vertical="center"/>
    </xf>
    <xf numFmtId="3" fontId="21" fillId="0" borderId="16" xfId="0" applyNumberFormat="1" applyFont="1" applyBorder="1" applyAlignment="1" applyProtection="1">
      <alignment horizontal="left" vertical="center" indent="2"/>
      <protection locked="0" hidden="1"/>
    </xf>
    <xf numFmtId="3" fontId="20" fillId="0" borderId="14" xfId="0" applyNumberFormat="1" applyFont="1" applyBorder="1" applyAlignment="1" applyProtection="1">
      <alignment horizontal="left" vertical="center" indent="1"/>
      <protection locked="0" hidden="1"/>
    </xf>
    <xf numFmtId="3" fontId="21" fillId="0" borderId="15" xfId="0" applyNumberFormat="1" applyFont="1" applyBorder="1" applyAlignment="1" applyProtection="1">
      <alignment horizontal="left" vertical="center" indent="2"/>
      <protection locked="0" hidden="1"/>
    </xf>
    <xf numFmtId="0" fontId="20" fillId="0" borderId="0" xfId="0" applyFont="1" applyAlignment="1">
      <alignment horizontal="right" vertical="center" indent="1"/>
    </xf>
    <xf numFmtId="3" fontId="20" fillId="0" borderId="17" xfId="0" applyNumberFormat="1" applyFont="1" applyBorder="1" applyAlignment="1" applyProtection="1">
      <alignment horizontal="right" vertical="center" indent="1"/>
      <protection locked="0" hidden="1"/>
    </xf>
    <xf numFmtId="3" fontId="20" fillId="0" borderId="23" xfId="0" applyNumberFormat="1" applyFont="1" applyBorder="1" applyAlignment="1" applyProtection="1">
      <alignment horizontal="right" vertical="center" indent="1"/>
      <protection locked="0" hidden="1"/>
    </xf>
    <xf numFmtId="3" fontId="20" fillId="0" borderId="18" xfId="0" applyNumberFormat="1" applyFont="1" applyBorder="1" applyAlignment="1" applyProtection="1">
      <alignment horizontal="right" vertical="center" indent="1"/>
      <protection locked="0" hidden="1"/>
    </xf>
    <xf numFmtId="3" fontId="21" fillId="0" borderId="19" xfId="0" applyNumberFormat="1" applyFont="1" applyBorder="1" applyAlignment="1" applyProtection="1">
      <alignment horizontal="right" vertical="center" indent="1"/>
      <protection locked="0" hidden="1"/>
    </xf>
    <xf numFmtId="3" fontId="21" fillId="0" borderId="10" xfId="0" applyNumberFormat="1" applyFont="1" applyBorder="1" applyAlignment="1" applyProtection="1">
      <alignment horizontal="right" vertical="center" indent="1"/>
      <protection locked="0" hidden="1"/>
    </xf>
    <xf numFmtId="3" fontId="21" fillId="0" borderId="21" xfId="0" applyNumberFormat="1" applyFont="1" applyBorder="1" applyAlignment="1" applyProtection="1">
      <alignment horizontal="right" vertical="center" indent="1"/>
      <protection locked="0" hidden="1"/>
    </xf>
    <xf numFmtId="3" fontId="21" fillId="0" borderId="24" xfId="0" applyNumberFormat="1" applyFont="1" applyBorder="1" applyAlignment="1" applyProtection="1">
      <alignment horizontal="right" vertical="center" indent="1"/>
      <protection locked="0" hidden="1"/>
    </xf>
    <xf numFmtId="3" fontId="20" fillId="0" borderId="31" xfId="0" applyNumberFormat="1" applyFont="1" applyBorder="1" applyAlignment="1">
      <alignment horizontal="right" vertical="center" indent="1"/>
    </xf>
    <xf numFmtId="3" fontId="20" fillId="0" borderId="33" xfId="0" applyNumberFormat="1" applyFont="1" applyBorder="1" applyAlignment="1">
      <alignment horizontal="right" vertical="center" indent="1"/>
    </xf>
    <xf numFmtId="3" fontId="20" fillId="0" borderId="32" xfId="0" applyNumberFormat="1" applyFont="1" applyBorder="1" applyAlignment="1">
      <alignment horizontal="right" vertical="center" indent="1"/>
    </xf>
    <xf numFmtId="3" fontId="21" fillId="33" borderId="10" xfId="0" applyNumberFormat="1" applyFont="1" applyFill="1" applyBorder="1" applyAlignment="1" applyProtection="1">
      <alignment horizontal="right" vertical="center" indent="1"/>
      <protection locked="0" hidden="1"/>
    </xf>
    <xf numFmtId="3" fontId="21" fillId="33" borderId="24" xfId="0" applyNumberFormat="1" applyFont="1" applyFill="1" applyBorder="1" applyAlignment="1" applyProtection="1">
      <alignment horizontal="right" vertical="center" indent="1"/>
      <protection locked="0" hidden="1"/>
    </xf>
    <xf numFmtId="165" fontId="20" fillId="0" borderId="0" xfId="1" applyNumberFormat="1" applyFont="1" applyAlignment="1">
      <alignment horizontal="right" vertical="center" indent="1"/>
    </xf>
    <xf numFmtId="165" fontId="20" fillId="0" borderId="18" xfId="1" applyNumberFormat="1" applyFont="1" applyBorder="1" applyAlignment="1" applyProtection="1">
      <alignment horizontal="right" vertical="center" indent="1"/>
      <protection locked="0" hidden="1"/>
    </xf>
    <xf numFmtId="165" fontId="21" fillId="0" borderId="20" xfId="1" applyNumberFormat="1" applyFont="1" applyBorder="1" applyAlignment="1" applyProtection="1">
      <alignment horizontal="right" vertical="center" indent="1"/>
      <protection locked="0" hidden="1"/>
    </xf>
    <xf numFmtId="165" fontId="21" fillId="0" borderId="22" xfId="1" applyNumberFormat="1" applyFont="1" applyBorder="1" applyAlignment="1" applyProtection="1">
      <alignment horizontal="right" vertical="center" indent="1"/>
      <protection locked="0" hidden="1"/>
    </xf>
    <xf numFmtId="165" fontId="21" fillId="0" borderId="18" xfId="1" applyNumberFormat="1" applyFont="1" applyBorder="1" applyAlignment="1" applyProtection="1">
      <alignment horizontal="right" vertical="center" indent="1"/>
      <protection locked="0" hidden="1"/>
    </xf>
    <xf numFmtId="165" fontId="20" fillId="0" borderId="32" xfId="1" applyNumberFormat="1" applyFont="1" applyBorder="1" applyAlignment="1" applyProtection="1">
      <alignment horizontal="right" vertical="center" indent="1"/>
      <protection locked="0" hidden="1"/>
    </xf>
    <xf numFmtId="165" fontId="21" fillId="33" borderId="19" xfId="1" applyNumberFormat="1" applyFont="1" applyFill="1" applyBorder="1" applyAlignment="1" applyProtection="1">
      <alignment horizontal="right" vertical="center" indent="1"/>
      <protection locked="0" hidden="1"/>
    </xf>
    <xf numFmtId="165" fontId="21" fillId="33" borderId="21" xfId="1" applyNumberFormat="1" applyFont="1" applyFill="1" applyBorder="1" applyAlignment="1" applyProtection="1">
      <alignment horizontal="right" vertical="center" indent="1"/>
      <protection locked="0" hidden="1"/>
    </xf>
    <xf numFmtId="3" fontId="20" fillId="0" borderId="0" xfId="0" applyNumberFormat="1" applyFont="1" applyAlignment="1">
      <alignment horizontal="right" vertical="center" indent="1"/>
    </xf>
    <xf numFmtId="3" fontId="20" fillId="0" borderId="0" xfId="0" applyNumberFormat="1" applyFont="1" applyAlignment="1" applyProtection="1">
      <alignment horizontal="right" vertical="center" indent="1"/>
      <protection locked="0" hidden="1"/>
    </xf>
    <xf numFmtId="165" fontId="20" fillId="0" borderId="31" xfId="1" applyNumberFormat="1" applyFont="1" applyBorder="1" applyAlignment="1" applyProtection="1">
      <alignment horizontal="right" vertical="center" indent="1"/>
      <protection locked="0" hidden="1"/>
    </xf>
    <xf numFmtId="165" fontId="20" fillId="0" borderId="17" xfId="1" applyNumberFormat="1" applyFont="1" applyBorder="1" applyAlignment="1" applyProtection="1">
      <alignment horizontal="right" vertical="center" indent="1"/>
      <protection locked="0" hidden="1"/>
    </xf>
    <xf numFmtId="0" fontId="2" fillId="0" borderId="0" xfId="0" applyFont="1" applyAlignment="1">
      <alignment horizontal="center" vertical="center"/>
    </xf>
    <xf numFmtId="0" fontId="21" fillId="0" borderId="0" xfId="0" applyFont="1" applyAlignment="1">
      <alignment horizontal="center" vertical="center"/>
    </xf>
    <xf numFmtId="3" fontId="21" fillId="0" borderId="10" xfId="0" applyNumberFormat="1" applyFont="1" applyBorder="1" applyAlignment="1">
      <alignment horizontal="right" vertical="center" indent="1"/>
    </xf>
    <xf numFmtId="3" fontId="21" fillId="0" borderId="20" xfId="0" applyNumberFormat="1" applyFont="1" applyBorder="1" applyAlignment="1">
      <alignment horizontal="right" vertical="center" indent="1"/>
    </xf>
    <xf numFmtId="3" fontId="21" fillId="0" borderId="24" xfId="0" applyNumberFormat="1" applyFont="1" applyBorder="1" applyAlignment="1">
      <alignment horizontal="right" vertical="center" indent="1"/>
    </xf>
    <xf numFmtId="3" fontId="21" fillId="0" borderId="22" xfId="0" applyNumberFormat="1" applyFont="1" applyBorder="1" applyAlignment="1">
      <alignment horizontal="right" vertical="center" indent="1"/>
    </xf>
    <xf numFmtId="0" fontId="21" fillId="0" borderId="10" xfId="0" applyFont="1" applyBorder="1" applyAlignment="1">
      <alignment horizontal="center" vertical="center" wrapText="1"/>
    </xf>
    <xf numFmtId="0" fontId="21" fillId="0" borderId="10" xfId="0" applyFont="1" applyBorder="1" applyAlignment="1">
      <alignment horizontal="center" vertical="center"/>
    </xf>
    <xf numFmtId="0" fontId="21" fillId="0" borderId="20" xfId="0" applyFont="1" applyBorder="1" applyAlignment="1">
      <alignment horizontal="center" vertical="center"/>
    </xf>
    <xf numFmtId="0" fontId="21" fillId="0" borderId="19" xfId="0" applyFont="1" applyBorder="1" applyAlignment="1">
      <alignment horizontal="center" vertical="center"/>
    </xf>
    <xf numFmtId="0" fontId="2" fillId="0" borderId="21" xfId="0" applyFont="1" applyBorder="1" applyAlignment="1">
      <alignment horizontal="center" vertical="center"/>
    </xf>
    <xf numFmtId="0" fontId="2" fillId="0" borderId="24" xfId="0" applyFont="1" applyBorder="1" applyAlignment="1">
      <alignment horizontal="center" vertical="center"/>
    </xf>
    <xf numFmtId="0" fontId="2" fillId="0" borderId="22" xfId="0" applyFont="1" applyBorder="1" applyAlignment="1">
      <alignment horizontal="center" vertical="center"/>
    </xf>
    <xf numFmtId="3" fontId="21" fillId="0" borderId="19" xfId="0" applyNumberFormat="1" applyFont="1" applyBorder="1" applyAlignment="1">
      <alignment horizontal="right" vertical="center" indent="1"/>
    </xf>
    <xf numFmtId="3" fontId="21" fillId="0" borderId="21" xfId="0" applyNumberFormat="1" applyFont="1" applyBorder="1" applyAlignment="1">
      <alignment horizontal="right" vertical="center" indent="1"/>
    </xf>
    <xf numFmtId="3" fontId="20" fillId="0" borderId="14" xfId="0" applyNumberFormat="1" applyFont="1" applyBorder="1" applyAlignment="1" applyProtection="1">
      <alignment horizontal="right" vertical="center" indent="1"/>
      <protection locked="0" hidden="1"/>
    </xf>
    <xf numFmtId="3" fontId="21" fillId="0" borderId="15" xfId="0" applyNumberFormat="1" applyFont="1" applyBorder="1" applyAlignment="1">
      <alignment horizontal="right" vertical="center" indent="1"/>
    </xf>
    <xf numFmtId="3" fontId="21" fillId="0" borderId="16" xfId="0" applyNumberFormat="1" applyFont="1" applyBorder="1" applyAlignment="1">
      <alignment horizontal="right" vertical="center" indent="1"/>
    </xf>
    <xf numFmtId="3" fontId="20" fillId="0" borderId="25" xfId="0" applyNumberFormat="1" applyFont="1" applyBorder="1" applyAlignment="1">
      <alignment horizontal="right" vertical="center" indent="1"/>
    </xf>
    <xf numFmtId="0" fontId="2" fillId="0" borderId="16" xfId="0" applyFont="1" applyBorder="1" applyAlignment="1">
      <alignment horizontal="center" vertical="center"/>
    </xf>
    <xf numFmtId="3" fontId="20" fillId="0" borderId="14" xfId="0" applyNumberFormat="1" applyFont="1" applyBorder="1" applyAlignment="1" applyProtection="1">
      <alignment horizontal="right" vertical="center" indent="1"/>
      <protection hidden="1"/>
    </xf>
    <xf numFmtId="0" fontId="21" fillId="0" borderId="0" xfId="0" applyFont="1" applyAlignment="1">
      <alignment horizontal="center" vertical="center" wrapText="1"/>
    </xf>
    <xf numFmtId="3" fontId="21" fillId="0" borderId="0" xfId="0" applyNumberFormat="1" applyFont="1" applyAlignment="1">
      <alignment horizontal="right" vertical="center" indent="1"/>
    </xf>
    <xf numFmtId="3" fontId="20" fillId="0" borderId="17" xfId="0" applyNumberFormat="1" applyFont="1" applyBorder="1" applyAlignment="1" applyProtection="1">
      <alignment horizontal="right" vertical="center" indent="1"/>
      <protection hidden="1"/>
    </xf>
    <xf numFmtId="3" fontId="20" fillId="0" borderId="18" xfId="0" applyNumberFormat="1" applyFont="1" applyBorder="1" applyAlignment="1" applyProtection="1">
      <alignment horizontal="right" vertical="center" indent="1"/>
      <protection hidden="1"/>
    </xf>
    <xf numFmtId="0" fontId="21" fillId="0" borderId="20" xfId="0" applyFont="1" applyBorder="1" applyAlignment="1">
      <alignment horizontal="center" vertical="center" wrapText="1"/>
    </xf>
    <xf numFmtId="165" fontId="21" fillId="0" borderId="19" xfId="1" applyNumberFormat="1" applyFont="1" applyBorder="1" applyAlignment="1">
      <alignment horizontal="center" vertical="center"/>
    </xf>
    <xf numFmtId="165" fontId="21" fillId="0" borderId="10" xfId="1" applyNumberFormat="1" applyFont="1" applyBorder="1" applyAlignment="1">
      <alignment horizontal="center" vertical="center"/>
    </xf>
    <xf numFmtId="165" fontId="21" fillId="0" borderId="20" xfId="1" applyNumberFormat="1" applyFont="1" applyBorder="1" applyAlignment="1">
      <alignment horizontal="center" vertical="center"/>
    </xf>
    <xf numFmtId="165" fontId="21" fillId="0" borderId="15" xfId="1" applyNumberFormat="1" applyFont="1" applyBorder="1" applyAlignment="1">
      <alignment horizontal="center" vertical="center"/>
    </xf>
    <xf numFmtId="0" fontId="21" fillId="0" borderId="19" xfId="0" applyFont="1" applyBorder="1" applyAlignment="1">
      <alignment horizontal="center" vertical="center" wrapText="1"/>
    </xf>
    <xf numFmtId="0" fontId="31" fillId="0" borderId="0" xfId="0" applyFont="1" applyAlignment="1">
      <alignment vertical="top"/>
    </xf>
    <xf numFmtId="0" fontId="26" fillId="0" borderId="0" xfId="0" applyFont="1" applyAlignment="1">
      <alignment vertical="top"/>
    </xf>
    <xf numFmtId="0" fontId="0" fillId="0" borderId="0" xfId="0" applyAlignment="1">
      <alignment vertical="top"/>
    </xf>
    <xf numFmtId="0" fontId="27" fillId="0" borderId="0" xfId="0" applyFont="1" applyAlignment="1">
      <alignment vertical="top"/>
    </xf>
    <xf numFmtId="0" fontId="2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quotePrefix="1" applyAlignment="1">
      <alignment horizontal="center" vertical="top"/>
    </xf>
    <xf numFmtId="0" fontId="0" fillId="0" borderId="0" xfId="0" applyAlignment="1">
      <alignment vertical="top" wrapText="1"/>
    </xf>
    <xf numFmtId="0" fontId="0" fillId="0" borderId="0" xfId="0" applyAlignment="1">
      <alignment horizontal="right" vertical="top" wrapText="1" indent="1"/>
    </xf>
    <xf numFmtId="0" fontId="18" fillId="0" borderId="0" xfId="0" applyFont="1" applyAlignment="1">
      <alignment vertical="top"/>
    </xf>
    <xf numFmtId="0" fontId="21" fillId="0" borderId="0" xfId="0" applyFont="1" applyAlignment="1">
      <alignment vertical="top"/>
    </xf>
    <xf numFmtId="0" fontId="21" fillId="0" borderId="0" xfId="0" applyFont="1" applyAlignment="1">
      <alignment horizontal="left" wrapText="1"/>
    </xf>
    <xf numFmtId="169" fontId="21" fillId="0" borderId="43" xfId="43" applyNumberFormat="1" applyFont="1" applyBorder="1" applyAlignment="1">
      <alignment horizontal="center" vertical="center"/>
    </xf>
    <xf numFmtId="0" fontId="0" fillId="0" borderId="0" xfId="0" applyAlignment="1">
      <alignment vertical="center" wrapText="1"/>
    </xf>
    <xf numFmtId="0" fontId="21" fillId="0" borderId="0" xfId="0" applyFont="1" applyAlignment="1">
      <alignment wrapText="1"/>
    </xf>
    <xf numFmtId="0" fontId="21" fillId="0" borderId="0" xfId="0" applyFont="1" applyAlignment="1">
      <alignment horizontal="left" vertical="top"/>
    </xf>
    <xf numFmtId="0" fontId="0" fillId="0" borderId="47" xfId="0" applyBorder="1" applyAlignment="1">
      <alignment vertical="top"/>
    </xf>
    <xf numFmtId="0" fontId="0" fillId="0" borderId="48" xfId="0" applyBorder="1" applyAlignment="1">
      <alignment vertical="top"/>
    </xf>
    <xf numFmtId="0" fontId="0" fillId="0" borderId="49" xfId="0" applyBorder="1" applyAlignment="1">
      <alignment vertical="top"/>
    </xf>
    <xf numFmtId="0" fontId="26" fillId="0" borderId="0" xfId="0" applyFont="1"/>
    <xf numFmtId="0" fontId="0" fillId="0" borderId="0" xfId="0" quotePrefix="1" applyAlignment="1">
      <alignment horizontal="center"/>
    </xf>
    <xf numFmtId="0" fontId="0" fillId="0" borderId="53" xfId="0" applyBorder="1"/>
    <xf numFmtId="0" fontId="0" fillId="0" borderId="46" xfId="0" applyBorder="1"/>
    <xf numFmtId="0" fontId="0" fillId="0" borderId="53" xfId="0" applyBorder="1" applyAlignment="1">
      <alignment vertical="top"/>
    </xf>
    <xf numFmtId="0" fontId="0" fillId="0" borderId="0" xfId="0" applyAlignment="1">
      <alignment horizontal="right" vertical="top"/>
    </xf>
    <xf numFmtId="166" fontId="0" fillId="0" borderId="0" xfId="0" applyNumberFormat="1" applyAlignment="1">
      <alignment vertical="top"/>
    </xf>
    <xf numFmtId="0" fontId="0" fillId="0" borderId="46" xfId="0" applyBorder="1" applyAlignment="1">
      <alignment vertical="top"/>
    </xf>
    <xf numFmtId="9" fontId="0" fillId="0" borderId="0" xfId="0" applyNumberFormat="1" applyAlignment="1">
      <alignment vertical="top"/>
    </xf>
    <xf numFmtId="9" fontId="0" fillId="0" borderId="0" xfId="1" applyFont="1" applyAlignment="1">
      <alignment vertical="top"/>
    </xf>
    <xf numFmtId="167" fontId="0" fillId="0" borderId="0" xfId="0" applyNumberFormat="1" applyAlignment="1">
      <alignment vertical="top"/>
    </xf>
    <xf numFmtId="3" fontId="0" fillId="0" borderId="0" xfId="0" applyNumberFormat="1" applyAlignment="1">
      <alignment horizontal="right" vertical="top"/>
    </xf>
    <xf numFmtId="0" fontId="0" fillId="0" borderId="50" xfId="0" applyBorder="1" applyAlignment="1">
      <alignment vertical="top"/>
    </xf>
    <xf numFmtId="0" fontId="0" fillId="0" borderId="51" xfId="0" applyBorder="1" applyAlignment="1">
      <alignment vertical="top"/>
    </xf>
    <xf numFmtId="0" fontId="0" fillId="0" borderId="52" xfId="0" applyBorder="1" applyAlignment="1">
      <alignment vertical="top"/>
    </xf>
    <xf numFmtId="167" fontId="0" fillId="0" borderId="0" xfId="0" applyNumberFormat="1" applyAlignment="1">
      <alignment horizontal="right" vertical="top"/>
    </xf>
    <xf numFmtId="0" fontId="0" fillId="0" borderId="0" xfId="0" quotePrefix="1" applyAlignment="1">
      <alignment vertical="top"/>
    </xf>
    <xf numFmtId="0" fontId="20" fillId="0" borderId="0" xfId="0" applyFont="1" applyAlignment="1" applyProtection="1">
      <alignment vertical="center"/>
      <protection hidden="1"/>
    </xf>
    <xf numFmtId="3" fontId="21" fillId="0" borderId="0" xfId="0" applyNumberFormat="1" applyFont="1" applyAlignment="1" applyProtection="1">
      <alignment vertical="center"/>
      <protection hidden="1"/>
    </xf>
    <xf numFmtId="0" fontId="35" fillId="0" borderId="0" xfId="0" applyFont="1" applyAlignment="1" applyProtection="1">
      <alignment vertical="center"/>
      <protection hidden="1"/>
    </xf>
    <xf numFmtId="0" fontId="21" fillId="0" borderId="0" xfId="0" applyFont="1" applyAlignment="1" applyProtection="1">
      <alignment vertical="center"/>
      <protection hidden="1"/>
    </xf>
    <xf numFmtId="0" fontId="20" fillId="0" borderId="0" xfId="0" applyFont="1" applyAlignment="1" applyProtection="1">
      <alignment horizontal="right" vertical="center"/>
      <protection hidden="1"/>
    </xf>
    <xf numFmtId="164" fontId="20" fillId="0" borderId="0" xfId="0" applyNumberFormat="1" applyFont="1" applyAlignment="1" applyProtection="1">
      <alignment horizontal="right" vertical="center"/>
      <protection hidden="1"/>
    </xf>
    <xf numFmtId="0" fontId="36" fillId="0" borderId="0" xfId="0" applyFont="1" applyAlignment="1" applyProtection="1">
      <alignment vertical="center"/>
      <protection hidden="1"/>
    </xf>
    <xf numFmtId="3" fontId="21" fillId="0" borderId="0" xfId="0" applyNumberFormat="1" applyFont="1" applyAlignment="1" applyProtection="1">
      <alignment horizontal="right" vertical="center"/>
      <protection hidden="1"/>
    </xf>
    <xf numFmtId="0" fontId="22" fillId="0" borderId="0" xfId="0" applyFont="1" applyAlignment="1" applyProtection="1">
      <alignment vertical="center"/>
      <protection hidden="1"/>
    </xf>
    <xf numFmtId="0" fontId="21" fillId="0" borderId="0" xfId="0" applyFont="1" applyAlignment="1" applyProtection="1">
      <alignment horizontal="center" vertical="top"/>
      <protection hidden="1"/>
    </xf>
    <xf numFmtId="3" fontId="21" fillId="0" borderId="0" xfId="0" applyNumberFormat="1" applyFont="1" applyAlignment="1" applyProtection="1">
      <alignment horizontal="center" vertical="top"/>
      <protection hidden="1"/>
    </xf>
    <xf numFmtId="0" fontId="20" fillId="0" borderId="0" xfId="0" applyFont="1" applyAlignment="1" applyProtection="1">
      <alignment horizontal="center" vertical="center"/>
      <protection hidden="1"/>
    </xf>
    <xf numFmtId="3" fontId="20" fillId="0" borderId="0" xfId="0" applyNumberFormat="1" applyFont="1" applyAlignment="1" applyProtection="1">
      <alignment horizontal="center" vertical="center"/>
      <protection hidden="1"/>
    </xf>
    <xf numFmtId="0" fontId="23" fillId="0" borderId="0" xfId="0" applyFont="1" applyAlignment="1" applyProtection="1">
      <alignment horizontal="center" vertical="center"/>
      <protection hidden="1"/>
    </xf>
    <xf numFmtId="3" fontId="23" fillId="0" borderId="0" xfId="0" applyNumberFormat="1" applyFont="1" applyAlignment="1" applyProtection="1">
      <alignment horizontal="center" vertical="center"/>
      <protection hidden="1"/>
    </xf>
    <xf numFmtId="3" fontId="20" fillId="0" borderId="0" xfId="0" applyNumberFormat="1" applyFont="1" applyAlignment="1" applyProtection="1">
      <alignment vertical="center"/>
      <protection hidden="1"/>
    </xf>
    <xf numFmtId="0" fontId="20" fillId="0" borderId="0" xfId="0" applyFont="1" applyAlignment="1" applyProtection="1">
      <alignment horizontal="center" vertical="center" wrapText="1"/>
      <protection hidden="1"/>
    </xf>
    <xf numFmtId="3" fontId="20" fillId="0" borderId="0" xfId="0" applyNumberFormat="1" applyFont="1" applyAlignment="1" applyProtection="1">
      <alignment horizontal="right" vertical="center" indent="1"/>
      <protection hidden="1"/>
    </xf>
    <xf numFmtId="165" fontId="20" fillId="0" borderId="0" xfId="1" applyNumberFormat="1" applyFont="1" applyAlignment="1" applyProtection="1">
      <alignment horizontal="right" vertical="center" indent="1"/>
      <protection hidden="1"/>
    </xf>
    <xf numFmtId="0" fontId="20" fillId="0" borderId="0" xfId="0" applyFont="1" applyAlignment="1" applyProtection="1">
      <alignment horizontal="right" vertical="center" indent="1"/>
      <protection hidden="1"/>
    </xf>
    <xf numFmtId="0" fontId="0" fillId="0" borderId="0" xfId="0" applyProtection="1">
      <protection hidden="1"/>
    </xf>
    <xf numFmtId="3" fontId="21" fillId="0" borderId="10" xfId="0" applyNumberFormat="1" applyFont="1" applyBorder="1" applyAlignment="1" applyProtection="1">
      <alignment horizontal="right" vertical="center" indent="1"/>
      <protection hidden="1"/>
    </xf>
    <xf numFmtId="0" fontId="20" fillId="0" borderId="0" xfId="0" applyFont="1" applyAlignment="1" applyProtection="1">
      <alignment vertical="center" wrapText="1"/>
      <protection hidden="1"/>
    </xf>
    <xf numFmtId="0" fontId="21" fillId="0" borderId="0" xfId="0" applyFont="1" applyAlignment="1" applyProtection="1">
      <alignment horizontal="left" vertical="center"/>
      <protection hidden="1"/>
    </xf>
    <xf numFmtId="0" fontId="26" fillId="0" borderId="0" xfId="0" applyFont="1" applyAlignment="1" applyProtection="1">
      <alignment horizontal="center" vertical="center" wrapText="1"/>
      <protection hidden="1"/>
    </xf>
    <xf numFmtId="0" fontId="21" fillId="0" borderId="0" xfId="0" applyFont="1" applyAlignment="1" applyProtection="1">
      <alignment horizontal="center" vertical="center" wrapText="1"/>
      <protection hidden="1"/>
    </xf>
    <xf numFmtId="0" fontId="21" fillId="0" borderId="10" xfId="0" applyFont="1" applyBorder="1" applyAlignment="1" applyProtection="1">
      <alignment horizontal="center" vertical="center"/>
      <protection hidden="1"/>
    </xf>
    <xf numFmtId="0" fontId="21" fillId="0" borderId="0" xfId="0" applyFont="1" applyAlignment="1" applyProtection="1">
      <alignment horizontal="center" vertical="center"/>
      <protection hidden="1"/>
    </xf>
    <xf numFmtId="165" fontId="21" fillId="0" borderId="10" xfId="1" applyNumberFormat="1"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3" fontId="21" fillId="0" borderId="0" xfId="0" applyNumberFormat="1" applyFont="1" applyAlignment="1" applyProtection="1">
      <alignment horizontal="right" vertical="center" indent="1"/>
      <protection hidden="1"/>
    </xf>
    <xf numFmtId="0" fontId="2" fillId="0" borderId="10" xfId="0" applyFont="1" applyBorder="1" applyAlignment="1" applyProtection="1">
      <alignment horizontal="center" vertical="center" wrapText="1"/>
      <protection hidden="1"/>
    </xf>
    <xf numFmtId="9" fontId="21" fillId="0" borderId="10" xfId="0" applyNumberFormat="1" applyFont="1" applyBorder="1" applyAlignment="1" applyProtection="1">
      <alignment horizontal="center" vertical="center"/>
      <protection hidden="1"/>
    </xf>
    <xf numFmtId="4" fontId="20" fillId="0" borderId="0" xfId="0" applyNumberFormat="1" applyFont="1" applyAlignment="1" applyProtection="1">
      <alignment horizontal="right" vertical="center" indent="1"/>
      <protection hidden="1"/>
    </xf>
    <xf numFmtId="0" fontId="20" fillId="0" borderId="56" xfId="0" applyFont="1" applyBorder="1" applyAlignment="1" applyProtection="1">
      <alignment vertical="center"/>
      <protection hidden="1"/>
    </xf>
    <xf numFmtId="0" fontId="20" fillId="0" borderId="57" xfId="0" applyFont="1" applyBorder="1" applyAlignment="1" applyProtection="1">
      <alignment vertical="center"/>
      <protection hidden="1"/>
    </xf>
    <xf numFmtId="3" fontId="20" fillId="0" borderId="57" xfId="0" applyNumberFormat="1" applyFont="1" applyBorder="1" applyAlignment="1" applyProtection="1">
      <alignment horizontal="right" vertical="center" indent="1"/>
      <protection hidden="1"/>
    </xf>
    <xf numFmtId="167" fontId="21" fillId="0" borderId="10" xfId="0" applyNumberFormat="1" applyFont="1" applyBorder="1" applyAlignment="1" applyProtection="1">
      <alignment horizontal="right" vertical="center" indent="1"/>
      <protection hidden="1"/>
    </xf>
    <xf numFmtId="168" fontId="37" fillId="0" borderId="0" xfId="43" applyNumberFormat="1" applyFont="1" applyAlignment="1" applyProtection="1">
      <alignment horizontal="right" vertical="center" indent="1"/>
      <protection hidden="1"/>
    </xf>
    <xf numFmtId="0" fontId="0" fillId="0" borderId="0" xfId="0" applyAlignment="1">
      <alignment horizontal="right" vertical="top" wrapText="1" indent="1"/>
    </xf>
    <xf numFmtId="0" fontId="0" fillId="0" borderId="0" xfId="0" applyAlignment="1">
      <alignment horizontal="left" vertical="top"/>
    </xf>
    <xf numFmtId="0" fontId="0" fillId="0" borderId="0" xfId="0" applyAlignment="1">
      <alignment horizontal="left" vertical="top" wrapText="1"/>
    </xf>
    <xf numFmtId="0" fontId="21" fillId="0" borderId="0" xfId="0" applyFont="1" applyAlignment="1">
      <alignment horizontal="left" wrapText="1"/>
    </xf>
    <xf numFmtId="0" fontId="0" fillId="0" borderId="0" xfId="0" applyAlignment="1">
      <alignment horizontal="right" vertical="top" wrapText="1" indent="1"/>
    </xf>
    <xf numFmtId="0" fontId="0" fillId="0" borderId="0" xfId="0" applyAlignment="1">
      <alignment horizontal="left" vertical="top"/>
    </xf>
    <xf numFmtId="0" fontId="21" fillId="0" borderId="10" xfId="0" applyFont="1" applyBorder="1" applyAlignment="1" applyProtection="1">
      <alignment horizontal="center" vertical="center" wrapText="1"/>
      <protection hidden="1"/>
    </xf>
    <xf numFmtId="0" fontId="20" fillId="0" borderId="10" xfId="0" applyFont="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0" fillId="0" borderId="0" xfId="0" applyAlignment="1">
      <alignment horizontal="right" vertical="top" wrapText="1" indent="1"/>
    </xf>
    <xf numFmtId="0" fontId="0" fillId="0" borderId="0" xfId="0" applyAlignment="1">
      <alignment horizontal="left" vertical="top"/>
    </xf>
    <xf numFmtId="0" fontId="0" fillId="0" borderId="0" xfId="0" applyAlignment="1">
      <alignment horizontal="left" vertical="top" wrapText="1"/>
    </xf>
    <xf numFmtId="0" fontId="21" fillId="0" borderId="0" xfId="0" applyFont="1" applyAlignment="1">
      <alignment horizontal="left" wrapText="1"/>
    </xf>
    <xf numFmtId="0" fontId="21" fillId="0" borderId="10" xfId="0" applyFont="1" applyBorder="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0" fillId="0" borderId="0" xfId="0" applyFont="1" applyBorder="1" applyAlignment="1" applyProtection="1">
      <alignment horizontal="center" vertical="center"/>
      <protection hidden="1"/>
    </xf>
    <xf numFmtId="0" fontId="20" fillId="33" borderId="0" xfId="0" applyFont="1" applyFill="1" applyBorder="1" applyAlignment="1" applyProtection="1">
      <alignment horizontal="center" vertical="center" wrapText="1"/>
      <protection locked="0" hidden="1"/>
    </xf>
    <xf numFmtId="0" fontId="20" fillId="0" borderId="0" xfId="0" applyFont="1" applyBorder="1" applyAlignment="1" applyProtection="1">
      <alignment horizontal="center" vertical="center" wrapText="1"/>
      <protection hidden="1"/>
    </xf>
    <xf numFmtId="3" fontId="21" fillId="33" borderId="0" xfId="0" applyNumberFormat="1" applyFont="1" applyFill="1" applyBorder="1" applyAlignment="1" applyProtection="1">
      <alignment horizontal="left" vertical="center" indent="1"/>
      <protection locked="0"/>
    </xf>
    <xf numFmtId="3" fontId="21" fillId="0" borderId="0" xfId="0" applyNumberFormat="1" applyFont="1" applyBorder="1" applyAlignment="1" applyProtection="1">
      <alignment horizontal="center" vertical="top"/>
      <protection hidden="1"/>
    </xf>
    <xf numFmtId="3" fontId="2" fillId="0" borderId="12" xfId="0" applyNumberFormat="1" applyFont="1" applyBorder="1" applyAlignment="1" applyProtection="1">
      <alignment horizontal="center" vertical="center" wrapText="1"/>
      <protection hidden="1"/>
    </xf>
    <xf numFmtId="3" fontId="20" fillId="0" borderId="10" xfId="0" applyNumberFormat="1" applyFont="1" applyBorder="1" applyAlignment="1" applyProtection="1">
      <alignment horizontal="right" vertical="center" indent="1"/>
      <protection hidden="1"/>
    </xf>
    <xf numFmtId="1" fontId="21" fillId="33" borderId="12" xfId="0" applyNumberFormat="1" applyFont="1" applyFill="1" applyBorder="1" applyAlignment="1" applyProtection="1">
      <alignment horizontal="center" vertical="center" wrapText="1"/>
      <protection locked="0" hidden="1"/>
    </xf>
    <xf numFmtId="165" fontId="20" fillId="0" borderId="10" xfId="1" applyNumberFormat="1" applyFont="1" applyBorder="1" applyAlignment="1" applyProtection="1">
      <alignment horizontal="right" vertical="center" indent="1"/>
      <protection hidden="1"/>
    </xf>
    <xf numFmtId="165" fontId="21" fillId="0" borderId="10" xfId="1" applyNumberFormat="1" applyFont="1" applyBorder="1" applyAlignment="1" applyProtection="1">
      <alignment horizontal="right" vertical="center" indent="1"/>
      <protection hidden="1"/>
    </xf>
    <xf numFmtId="165" fontId="21" fillId="33" borderId="10" xfId="1" applyNumberFormat="1" applyFont="1" applyFill="1" applyBorder="1" applyAlignment="1" applyProtection="1">
      <alignment horizontal="right" vertical="center" indent="1"/>
      <protection locked="0" hidden="1"/>
    </xf>
    <xf numFmtId="0" fontId="40" fillId="0" borderId="0" xfId="0" applyFont="1" applyAlignment="1" applyProtection="1">
      <alignment vertical="center"/>
      <protection hidden="1"/>
    </xf>
    <xf numFmtId="0" fontId="44" fillId="0" borderId="0" xfId="0" applyFont="1" applyAlignment="1" applyProtection="1">
      <alignment vertical="center"/>
      <protection hidden="1"/>
    </xf>
    <xf numFmtId="3" fontId="20" fillId="0" borderId="66" xfId="0" applyNumberFormat="1" applyFont="1" applyBorder="1" applyAlignment="1" applyProtection="1">
      <alignment horizontal="center" vertical="center" wrapText="1"/>
      <protection hidden="1"/>
    </xf>
    <xf numFmtId="3" fontId="20" fillId="0" borderId="59" xfId="0" applyNumberFormat="1" applyFont="1" applyBorder="1" applyAlignment="1" applyProtection="1">
      <alignment horizontal="center" vertical="center" wrapText="1"/>
      <protection hidden="1"/>
    </xf>
    <xf numFmtId="3" fontId="21" fillId="0" borderId="59" xfId="0" applyNumberFormat="1" applyFont="1" applyBorder="1" applyAlignment="1" applyProtection="1">
      <alignment horizontal="left" vertical="center" indent="1"/>
      <protection hidden="1"/>
    </xf>
    <xf numFmtId="0" fontId="21" fillId="0" borderId="68" xfId="0" applyFont="1" applyBorder="1" applyAlignment="1" applyProtection="1">
      <alignment horizontal="left" vertical="center" indent="1"/>
      <protection hidden="1"/>
    </xf>
    <xf numFmtId="0" fontId="26" fillId="0" borderId="10" xfId="0" applyFont="1" applyBorder="1" applyAlignment="1" applyProtection="1">
      <alignment horizontal="center" vertical="center" wrapText="1"/>
      <protection hidden="1"/>
    </xf>
    <xf numFmtId="3" fontId="21" fillId="33" borderId="10" xfId="0" applyNumberFormat="1" applyFont="1" applyFill="1" applyBorder="1" applyAlignment="1" applyProtection="1">
      <alignment horizontal="right" vertical="center" indent="1"/>
      <protection locked="0"/>
    </xf>
    <xf numFmtId="165" fontId="21" fillId="33" borderId="10" xfId="1" applyNumberFormat="1" applyFont="1" applyFill="1" applyBorder="1" applyAlignment="1" applyProtection="1">
      <alignment horizontal="right" vertical="center" indent="1"/>
      <protection locked="0"/>
    </xf>
    <xf numFmtId="0" fontId="21" fillId="0" borderId="0" xfId="0" applyFont="1" applyBorder="1" applyAlignment="1" applyProtection="1">
      <alignment horizontal="center" vertical="top"/>
      <protection hidden="1"/>
    </xf>
    <xf numFmtId="0" fontId="2" fillId="0" borderId="10" xfId="0" applyFont="1" applyBorder="1" applyAlignment="1" applyProtection="1">
      <alignment horizontal="center" vertical="center"/>
      <protection hidden="1"/>
    </xf>
    <xf numFmtId="0" fontId="20" fillId="0" borderId="71" xfId="0" applyFont="1" applyBorder="1" applyAlignment="1" applyProtection="1">
      <alignment horizontal="right" vertical="center"/>
      <protection hidden="1"/>
    </xf>
    <xf numFmtId="0" fontId="21" fillId="0" borderId="71" xfId="0" applyFont="1" applyBorder="1" applyAlignment="1" applyProtection="1">
      <alignment vertical="center"/>
      <protection hidden="1"/>
    </xf>
    <xf numFmtId="0" fontId="21" fillId="0" borderId="71" xfId="0" applyFont="1" applyBorder="1" applyAlignment="1" applyProtection="1">
      <alignment horizontal="center" vertical="top"/>
      <protection hidden="1"/>
    </xf>
    <xf numFmtId="0" fontId="26" fillId="0" borderId="71" xfId="0" applyFont="1" applyBorder="1" applyAlignment="1" applyProtection="1">
      <alignment horizontal="center" vertical="center" wrapText="1"/>
      <protection hidden="1"/>
    </xf>
    <xf numFmtId="0" fontId="20" fillId="0" borderId="71" xfId="0" applyFont="1" applyBorder="1" applyAlignment="1" applyProtection="1">
      <alignment horizontal="center" vertical="center"/>
      <protection hidden="1"/>
    </xf>
    <xf numFmtId="0" fontId="21" fillId="0" borderId="71" xfId="0" applyFont="1" applyBorder="1" applyAlignment="1" applyProtection="1">
      <alignment horizontal="center" vertical="center"/>
      <protection hidden="1"/>
    </xf>
    <xf numFmtId="0" fontId="2" fillId="0" borderId="71" xfId="0" applyFont="1" applyBorder="1" applyAlignment="1" applyProtection="1">
      <alignment horizontal="center" vertical="center"/>
      <protection hidden="1"/>
    </xf>
    <xf numFmtId="0" fontId="20" fillId="0" borderId="71" xfId="0" applyFont="1" applyBorder="1" applyAlignment="1" applyProtection="1">
      <alignment vertical="center"/>
      <protection hidden="1"/>
    </xf>
    <xf numFmtId="0" fontId="41" fillId="0" borderId="0" xfId="0" applyFont="1" applyAlignment="1" applyProtection="1">
      <alignment horizontal="center" vertical="center"/>
      <protection hidden="1"/>
    </xf>
    <xf numFmtId="0" fontId="22" fillId="0" borderId="0" xfId="0" applyFont="1" applyAlignment="1">
      <alignment vertical="top"/>
    </xf>
    <xf numFmtId="0" fontId="47" fillId="0" borderId="0" xfId="0" applyFont="1" applyAlignment="1">
      <alignment vertical="top"/>
    </xf>
    <xf numFmtId="0" fontId="21" fillId="0" borderId="11" xfId="0" applyFont="1" applyBorder="1" applyAlignment="1" applyProtection="1">
      <alignment horizontal="center" vertical="center" wrapText="1"/>
      <protection hidden="1"/>
    </xf>
    <xf numFmtId="3" fontId="21" fillId="0" borderId="0" xfId="0" applyNumberFormat="1" applyFont="1" applyBorder="1" applyAlignment="1" applyProtection="1">
      <alignment vertical="top"/>
      <protection hidden="1"/>
    </xf>
    <xf numFmtId="0" fontId="2" fillId="0" borderId="66" xfId="0" applyFont="1" applyBorder="1" applyAlignment="1" applyProtection="1">
      <alignment horizontal="left" vertical="center" wrapText="1"/>
      <protection hidden="1"/>
    </xf>
    <xf numFmtId="167" fontId="20" fillId="0" borderId="10" xfId="0" applyNumberFormat="1" applyFont="1" applyBorder="1" applyAlignment="1" applyProtection="1">
      <alignment horizontal="right" vertical="center" indent="1"/>
      <protection hidden="1"/>
    </xf>
    <xf numFmtId="0" fontId="21" fillId="0" borderId="68" xfId="0" applyFont="1" applyBorder="1" applyAlignment="1" applyProtection="1">
      <alignment horizontal="right" vertical="center"/>
      <protection hidden="1"/>
    </xf>
    <xf numFmtId="9" fontId="50" fillId="0" borderId="10" xfId="0" applyNumberFormat="1" applyFont="1" applyBorder="1" applyAlignment="1" applyProtection="1">
      <alignment horizontal="center" vertical="center"/>
      <protection hidden="1"/>
    </xf>
    <xf numFmtId="4" fontId="21" fillId="0" borderId="10" xfId="0" applyNumberFormat="1" applyFont="1" applyBorder="1" applyAlignment="1" applyProtection="1">
      <alignment horizontal="right" vertical="center" indent="1"/>
      <protection hidden="1"/>
    </xf>
    <xf numFmtId="4" fontId="20" fillId="0" borderId="10" xfId="0" applyNumberFormat="1" applyFont="1" applyBorder="1" applyAlignment="1" applyProtection="1">
      <alignment horizontal="right" vertical="center" indent="1"/>
      <protection hidden="1"/>
    </xf>
    <xf numFmtId="166" fontId="51" fillId="0" borderId="10" xfId="0" applyNumberFormat="1" applyFont="1" applyBorder="1" applyAlignment="1" applyProtection="1">
      <alignment horizontal="center" vertical="center"/>
      <protection hidden="1"/>
    </xf>
    <xf numFmtId="0" fontId="51" fillId="0" borderId="10" xfId="0" applyFont="1" applyBorder="1" applyAlignment="1" applyProtection="1">
      <alignment horizontal="center" vertical="center"/>
      <protection hidden="1"/>
    </xf>
    <xf numFmtId="165" fontId="51" fillId="0" borderId="10" xfId="1" applyNumberFormat="1" applyFont="1" applyBorder="1" applyAlignment="1" applyProtection="1">
      <alignment horizontal="center" vertical="center"/>
      <protection hidden="1"/>
    </xf>
    <xf numFmtId="0" fontId="51" fillId="0" borderId="0" xfId="0" applyFont="1" applyAlignment="1" applyProtection="1">
      <alignment horizontal="center" vertical="center"/>
      <protection hidden="1"/>
    </xf>
    <xf numFmtId="0" fontId="52" fillId="0" borderId="10" xfId="0" applyFont="1" applyBorder="1" applyAlignment="1" applyProtection="1">
      <alignment horizontal="center" vertical="center" wrapText="1"/>
      <protection hidden="1"/>
    </xf>
    <xf numFmtId="9" fontId="52" fillId="0" borderId="10" xfId="0" applyNumberFormat="1" applyFont="1" applyBorder="1" applyAlignment="1" applyProtection="1">
      <alignment horizontal="center" vertical="center" wrapText="1"/>
      <protection hidden="1"/>
    </xf>
    <xf numFmtId="0" fontId="51" fillId="0" borderId="65" xfId="0" applyFont="1" applyBorder="1" applyAlignment="1" applyProtection="1">
      <alignment horizontal="right" vertical="center" wrapText="1" indent="1"/>
      <protection hidden="1"/>
    </xf>
    <xf numFmtId="0" fontId="51" fillId="0" borderId="61" xfId="0" applyFont="1" applyBorder="1" applyAlignment="1" applyProtection="1">
      <alignment horizontal="center" vertical="center" wrapText="1"/>
      <protection hidden="1"/>
    </xf>
    <xf numFmtId="169" fontId="51" fillId="33" borderId="43" xfId="43" applyNumberFormat="1" applyFont="1" applyFill="1" applyBorder="1" applyAlignment="1" applyProtection="1">
      <alignment horizontal="center" vertical="center"/>
      <protection locked="0"/>
    </xf>
    <xf numFmtId="9" fontId="51" fillId="0" borderId="10" xfId="0" applyNumberFormat="1" applyFont="1" applyBorder="1" applyAlignment="1" applyProtection="1">
      <alignment horizontal="center" vertical="center"/>
      <protection hidden="1"/>
    </xf>
    <xf numFmtId="165" fontId="51" fillId="0" borderId="10" xfId="0" applyNumberFormat="1" applyFont="1" applyBorder="1" applyAlignment="1" applyProtection="1">
      <alignment horizontal="center" vertical="center"/>
      <protection hidden="1"/>
    </xf>
    <xf numFmtId="0" fontId="51" fillId="0" borderId="0" xfId="0" applyFont="1" applyAlignment="1" applyProtection="1">
      <alignment vertical="center"/>
      <protection hidden="1"/>
    </xf>
    <xf numFmtId="9" fontId="51" fillId="0" borderId="11" xfId="1" applyFont="1" applyBorder="1" applyAlignment="1" applyProtection="1">
      <alignment horizontal="center" wrapText="1"/>
      <protection hidden="1"/>
    </xf>
    <xf numFmtId="0" fontId="0" fillId="0" borderId="68" xfId="0" applyFont="1" applyBorder="1" applyAlignment="1">
      <alignment vertical="center"/>
    </xf>
    <xf numFmtId="0" fontId="26" fillId="0" borderId="0" xfId="0" applyFont="1" applyAlignment="1">
      <alignment vertical="center"/>
    </xf>
    <xf numFmtId="0" fontId="47" fillId="0" borderId="0" xfId="0" applyFont="1" applyAlignment="1">
      <alignment vertical="center"/>
    </xf>
    <xf numFmtId="0" fontId="21" fillId="0" borderId="68" xfId="0" applyFont="1" applyBorder="1" applyAlignment="1">
      <alignment vertical="center"/>
    </xf>
    <xf numFmtId="0" fontId="21" fillId="0" borderId="69" xfId="0" applyFont="1" applyBorder="1" applyAlignment="1">
      <alignment horizontal="right" vertical="center" indent="1"/>
    </xf>
    <xf numFmtId="0" fontId="18" fillId="0" borderId="0" xfId="0" applyFont="1" applyAlignment="1">
      <alignment vertical="center"/>
    </xf>
    <xf numFmtId="0" fontId="55" fillId="0" borderId="69" xfId="44" applyFont="1" applyBorder="1" applyAlignment="1" applyProtection="1">
      <alignment horizontal="left" vertical="center" indent="1"/>
      <protection locked="0" hidden="1"/>
    </xf>
    <xf numFmtId="0" fontId="21" fillId="0" borderId="69" xfId="0" applyFont="1" applyBorder="1" applyAlignment="1" applyProtection="1">
      <alignment vertical="center"/>
      <protection hidden="1"/>
    </xf>
    <xf numFmtId="3" fontId="21" fillId="0" borderId="70" xfId="0" applyNumberFormat="1" applyFont="1" applyBorder="1" applyAlignment="1" applyProtection="1">
      <alignment horizontal="right" vertical="center"/>
      <protection hidden="1"/>
    </xf>
    <xf numFmtId="0" fontId="21" fillId="0" borderId="68" xfId="0" applyFont="1" applyBorder="1" applyAlignment="1" applyProtection="1">
      <alignment horizontal="right" vertical="center" indent="1"/>
      <protection hidden="1"/>
    </xf>
    <xf numFmtId="3" fontId="0" fillId="0" borderId="77" xfId="0" applyNumberFormat="1" applyBorder="1" applyProtection="1">
      <protection locked="0"/>
    </xf>
    <xf numFmtId="2" fontId="0" fillId="0" borderId="77" xfId="0" applyNumberFormat="1" applyBorder="1" applyProtection="1">
      <protection locked="0"/>
    </xf>
    <xf numFmtId="0" fontId="55" fillId="0" borderId="69" xfId="44" quotePrefix="1" applyFont="1" applyFill="1" applyBorder="1" applyAlignment="1" applyProtection="1">
      <alignment horizontal="left" vertical="center"/>
      <protection locked="0"/>
    </xf>
    <xf numFmtId="0" fontId="55" fillId="0" borderId="70" xfId="44" quotePrefix="1" applyFont="1" applyFill="1" applyBorder="1" applyAlignment="1" applyProtection="1">
      <alignment horizontal="left" vertical="center"/>
      <protection locked="0"/>
    </xf>
    <xf numFmtId="0" fontId="0" fillId="0" borderId="0" xfId="0" applyAlignment="1">
      <alignment horizontal="left" vertical="top" wrapText="1"/>
    </xf>
    <xf numFmtId="0" fontId="21" fillId="0" borderId="42" xfId="0" applyFont="1" applyBorder="1" applyAlignment="1">
      <alignment horizontal="center" vertical="center" wrapText="1"/>
    </xf>
    <xf numFmtId="0" fontId="21" fillId="0" borderId="44" xfId="0" applyFont="1" applyBorder="1" applyAlignment="1">
      <alignment horizontal="left" vertical="center" wrapText="1" indent="1"/>
    </xf>
    <xf numFmtId="0" fontId="21" fillId="0" borderId="45" xfId="0" applyFont="1" applyBorder="1" applyAlignment="1">
      <alignment horizontal="left" vertical="center" wrapText="1" indent="1"/>
    </xf>
    <xf numFmtId="0" fontId="2" fillId="0" borderId="42" xfId="0" applyFont="1" applyBorder="1" applyAlignment="1">
      <alignment horizontal="center" vertical="center" wrapText="1"/>
    </xf>
    <xf numFmtId="0" fontId="21" fillId="0" borderId="0" xfId="0" applyFont="1" applyAlignment="1">
      <alignment horizontal="left" vertical="top" wrapText="1"/>
    </xf>
    <xf numFmtId="0" fontId="0" fillId="0" borderId="0" xfId="0" applyAlignment="1">
      <alignment horizontal="left" vertical="top"/>
    </xf>
    <xf numFmtId="0" fontId="21" fillId="0" borderId="43"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45" xfId="0" applyFont="1" applyBorder="1" applyAlignment="1">
      <alignment horizontal="center" vertical="center" wrapText="1"/>
    </xf>
    <xf numFmtId="166" fontId="51" fillId="33" borderId="43" xfId="1" applyNumberFormat="1" applyFont="1" applyFill="1" applyBorder="1" applyAlignment="1" applyProtection="1">
      <alignment horizontal="center" vertical="center"/>
      <protection locked="0"/>
    </xf>
    <xf numFmtId="166" fontId="51" fillId="33" borderId="44" xfId="1" applyNumberFormat="1" applyFont="1" applyFill="1" applyBorder="1" applyAlignment="1" applyProtection="1">
      <alignment horizontal="center" vertical="center"/>
      <protection locked="0"/>
    </xf>
    <xf numFmtId="0" fontId="2" fillId="0" borderId="42" xfId="0" applyFont="1" applyBorder="1" applyAlignment="1">
      <alignment horizontal="center" vertical="center"/>
    </xf>
    <xf numFmtId="165" fontId="51" fillId="33" borderId="43" xfId="1" applyNumberFormat="1" applyFont="1" applyFill="1" applyBorder="1" applyAlignment="1" applyProtection="1">
      <alignment horizontal="center" vertical="center"/>
      <protection locked="0"/>
    </xf>
    <xf numFmtId="165" fontId="51" fillId="33" borderId="44" xfId="1" applyNumberFormat="1" applyFont="1" applyFill="1" applyBorder="1" applyAlignment="1" applyProtection="1">
      <alignment horizontal="center" vertical="center"/>
      <protection locked="0"/>
    </xf>
    <xf numFmtId="0" fontId="55" fillId="0" borderId="69" xfId="44" applyFont="1" applyBorder="1" applyAlignment="1" applyProtection="1">
      <alignment horizontal="left" vertical="center"/>
      <protection locked="0"/>
    </xf>
    <xf numFmtId="0" fontId="55" fillId="0" borderId="70" xfId="44" applyFont="1" applyBorder="1" applyAlignment="1" applyProtection="1">
      <alignment horizontal="left" vertical="center"/>
      <protection locked="0"/>
    </xf>
    <xf numFmtId="0" fontId="21" fillId="0" borderId="0" xfId="0" applyFont="1" applyAlignment="1">
      <alignment horizontal="left" wrapText="1"/>
    </xf>
    <xf numFmtId="0" fontId="0" fillId="0" borderId="0" xfId="0" applyAlignment="1">
      <alignment horizontal="right" vertical="top" wrapText="1" indent="1"/>
    </xf>
    <xf numFmtId="0" fontId="18" fillId="0" borderId="42" xfId="0" applyFont="1" applyBorder="1" applyAlignment="1">
      <alignment horizontal="center" vertical="top"/>
    </xf>
    <xf numFmtId="0" fontId="0" fillId="0" borderId="54" xfId="0" applyBorder="1" applyAlignment="1">
      <alignment horizontal="center" vertical="center" wrapText="1"/>
    </xf>
    <xf numFmtId="0" fontId="0" fillId="0" borderId="58" xfId="0" applyBorder="1" applyAlignment="1">
      <alignment horizontal="center" vertical="center" wrapText="1"/>
    </xf>
    <xf numFmtId="0" fontId="0" fillId="0" borderId="55" xfId="0" applyBorder="1" applyAlignment="1">
      <alignment horizontal="center" vertical="center" wrapText="1"/>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15" fillId="35" borderId="43" xfId="0" applyFont="1" applyFill="1" applyBorder="1" applyAlignment="1">
      <alignment horizontal="center" vertical="center" wrapText="1"/>
    </xf>
    <xf numFmtId="0" fontId="15" fillId="35" borderId="44" xfId="0" applyFont="1" applyFill="1" applyBorder="1" applyAlignment="1">
      <alignment horizontal="center" vertical="center" wrapText="1"/>
    </xf>
    <xf numFmtId="0" fontId="15" fillId="35" borderId="45" xfId="0" applyFont="1" applyFill="1" applyBorder="1" applyAlignment="1">
      <alignment horizontal="center" vertical="center" wrapText="1"/>
    </xf>
    <xf numFmtId="165" fontId="39" fillId="33" borderId="43" xfId="1" applyNumberFormat="1" applyFont="1" applyFill="1" applyBorder="1" applyAlignment="1" applyProtection="1">
      <alignment horizontal="center" vertical="center"/>
      <protection locked="0"/>
    </xf>
    <xf numFmtId="165" fontId="39" fillId="33" borderId="44" xfId="1" applyNumberFormat="1" applyFont="1" applyFill="1" applyBorder="1" applyAlignment="1" applyProtection="1">
      <alignment horizontal="center" vertical="center"/>
      <protection locked="0"/>
    </xf>
    <xf numFmtId="0" fontId="16" fillId="33" borderId="0" xfId="0" applyFont="1" applyFill="1" applyAlignment="1" applyProtection="1">
      <alignment horizontal="right" indent="1"/>
      <protection locked="0"/>
    </xf>
    <xf numFmtId="167" fontId="0" fillId="0" borderId="0" xfId="0" applyNumberFormat="1" applyAlignment="1">
      <alignment horizontal="right" vertical="top" indent="1"/>
    </xf>
    <xf numFmtId="9" fontId="16" fillId="33" borderId="0" xfId="0" applyNumberFormat="1" applyFont="1" applyFill="1" applyAlignment="1" applyProtection="1">
      <alignment horizontal="right" vertical="top" indent="1"/>
      <protection locked="0"/>
    </xf>
    <xf numFmtId="3" fontId="0" fillId="0" borderId="0" xfId="0" applyNumberFormat="1" applyAlignment="1">
      <alignment horizontal="right" vertical="top" indent="1"/>
    </xf>
    <xf numFmtId="0" fontId="0" fillId="0" borderId="0" xfId="0" applyAlignment="1">
      <alignment horizontal="right" wrapText="1"/>
    </xf>
    <xf numFmtId="0" fontId="30" fillId="0" borderId="0" xfId="0" applyFont="1" applyAlignment="1">
      <alignment horizontal="left" vertical="top"/>
    </xf>
    <xf numFmtId="0" fontId="21" fillId="0" borderId="54" xfId="0" applyFont="1" applyBorder="1" applyAlignment="1">
      <alignment horizontal="center" vertical="center" wrapText="1"/>
    </xf>
    <xf numFmtId="0" fontId="21" fillId="0" borderId="58" xfId="0" applyFont="1" applyBorder="1" applyAlignment="1">
      <alignment horizontal="center" vertical="center" wrapText="1"/>
    </xf>
    <xf numFmtId="0" fontId="21" fillId="0" borderId="55" xfId="0" applyFont="1" applyBorder="1" applyAlignment="1">
      <alignment horizontal="center" vertical="center" wrapText="1"/>
    </xf>
    <xf numFmtId="0" fontId="18" fillId="0" borderId="43" xfId="0" applyFont="1" applyBorder="1" applyAlignment="1">
      <alignment horizontal="center" vertical="top"/>
    </xf>
    <xf numFmtId="0" fontId="18" fillId="0" borderId="44" xfId="0" applyFont="1" applyBorder="1" applyAlignment="1">
      <alignment horizontal="center" vertical="top"/>
    </xf>
    <xf numFmtId="0" fontId="18" fillId="0" borderId="45" xfId="0" applyFont="1" applyBorder="1" applyAlignment="1">
      <alignment horizontal="center" vertical="top"/>
    </xf>
    <xf numFmtId="166" fontId="39" fillId="33" borderId="43" xfId="1" applyNumberFormat="1" applyFont="1" applyFill="1" applyBorder="1" applyAlignment="1" applyProtection="1">
      <alignment horizontal="center" vertical="center"/>
      <protection locked="0"/>
    </xf>
    <xf numFmtId="166" fontId="39" fillId="33" borderId="44" xfId="1" applyNumberFormat="1" applyFont="1" applyFill="1" applyBorder="1" applyAlignment="1" applyProtection="1">
      <alignment horizontal="center" vertical="center"/>
      <protection locked="0"/>
    </xf>
    <xf numFmtId="0" fontId="21" fillId="0" borderId="47"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52" xfId="0" applyFont="1" applyBorder="1" applyAlignment="1">
      <alignment horizontal="center" vertical="center" wrapText="1"/>
    </xf>
    <xf numFmtId="0" fontId="15" fillId="35" borderId="42" xfId="0" applyFont="1" applyFill="1" applyBorder="1" applyAlignment="1">
      <alignment horizontal="center" vertical="center"/>
    </xf>
    <xf numFmtId="0" fontId="0" fillId="0" borderId="0" xfId="0" applyFill="1" applyAlignment="1">
      <alignment horizontal="left" vertical="top" wrapText="1"/>
    </xf>
    <xf numFmtId="0" fontId="34" fillId="0" borderId="0" xfId="0" applyFont="1" applyAlignment="1">
      <alignment horizontal="left" vertical="top" wrapText="1"/>
    </xf>
    <xf numFmtId="0" fontId="0" fillId="0" borderId="42" xfId="0" applyBorder="1" applyAlignment="1">
      <alignment horizontal="center" vertical="center" wrapText="1"/>
    </xf>
    <xf numFmtId="0" fontId="0" fillId="0" borderId="42" xfId="0" applyBorder="1" applyAlignment="1">
      <alignment horizontal="center" vertical="center"/>
    </xf>
    <xf numFmtId="0" fontId="21" fillId="0" borderId="0" xfId="0" applyFont="1" applyAlignment="1">
      <alignment horizontal="left" wrapText="1" indent="1"/>
    </xf>
    <xf numFmtId="0" fontId="21" fillId="0" borderId="48" xfId="0" applyFont="1" applyBorder="1" applyAlignment="1">
      <alignment horizontal="center" vertical="center" wrapText="1"/>
    </xf>
    <xf numFmtId="0" fontId="21" fillId="0" borderId="0" xfId="0" applyFont="1" applyAlignment="1">
      <alignment horizontal="center" vertical="center" wrapText="1"/>
    </xf>
    <xf numFmtId="0" fontId="21" fillId="0" borderId="51" xfId="0" applyFont="1" applyBorder="1" applyAlignment="1">
      <alignment horizontal="center" vertical="center" wrapText="1"/>
    </xf>
    <xf numFmtId="0" fontId="26" fillId="0" borderId="0" xfId="0" applyFont="1" applyAlignment="1">
      <alignment horizontal="left" vertical="top"/>
    </xf>
    <xf numFmtId="0" fontId="0" fillId="0" borderId="54" xfId="0" applyBorder="1" applyAlignment="1">
      <alignment horizontal="center" vertical="center"/>
    </xf>
    <xf numFmtId="0" fontId="0" fillId="0" borderId="55" xfId="0" applyBorder="1" applyAlignment="1">
      <alignment horizontal="center" vertical="center"/>
    </xf>
    <xf numFmtId="0" fontId="15" fillId="35" borderId="54" xfId="0" applyFont="1" applyFill="1" applyBorder="1" applyAlignment="1">
      <alignment horizontal="center" vertical="center" wrapText="1"/>
    </xf>
    <xf numFmtId="0" fontId="15" fillId="35" borderId="55" xfId="0" applyFont="1" applyFill="1" applyBorder="1" applyAlignment="1">
      <alignment horizontal="center" vertical="center" wrapText="1"/>
    </xf>
    <xf numFmtId="0" fontId="0" fillId="0" borderId="0" xfId="0" applyFill="1" applyAlignment="1">
      <alignment horizontal="left" vertical="top"/>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52" xfId="0" applyFont="1" applyBorder="1" applyAlignment="1">
      <alignment horizontal="center" vertical="center" wrapText="1"/>
    </xf>
    <xf numFmtId="0" fontId="21" fillId="0" borderId="0" xfId="0" applyFont="1" applyBorder="1" applyAlignment="1">
      <alignment horizontal="center" vertical="center" wrapText="1"/>
    </xf>
    <xf numFmtId="0" fontId="38" fillId="0" borderId="0" xfId="0" applyFont="1" applyAlignment="1">
      <alignment horizontal="left" vertical="top"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165" fontId="53" fillId="33" borderId="50" xfId="0" applyNumberFormat="1" applyFont="1" applyFill="1" applyBorder="1" applyAlignment="1" applyProtection="1">
      <alignment horizontal="center" vertical="center"/>
      <protection locked="0"/>
    </xf>
    <xf numFmtId="165" fontId="53" fillId="33" borderId="51" xfId="0" applyNumberFormat="1" applyFont="1" applyFill="1" applyBorder="1" applyAlignment="1" applyProtection="1">
      <alignment horizontal="center" vertical="center"/>
      <protection locked="0"/>
    </xf>
    <xf numFmtId="165" fontId="53" fillId="33" borderId="52" xfId="0" applyNumberFormat="1" applyFont="1" applyFill="1" applyBorder="1" applyAlignment="1" applyProtection="1">
      <alignment horizontal="center" vertical="center"/>
      <protection locked="0"/>
    </xf>
    <xf numFmtId="3" fontId="21" fillId="33" borderId="10" xfId="0" applyNumberFormat="1" applyFont="1" applyFill="1" applyBorder="1" applyAlignment="1" applyProtection="1">
      <alignment horizontal="left" vertical="center" indent="1"/>
      <protection locked="0"/>
    </xf>
    <xf numFmtId="0" fontId="20" fillId="0" borderId="10" xfId="0" applyFont="1" applyBorder="1" applyAlignment="1" applyProtection="1">
      <alignment horizontal="center" vertical="center" wrapText="1"/>
      <protection hidden="1"/>
    </xf>
    <xf numFmtId="0" fontId="0" fillId="0" borderId="74" xfId="0" applyBorder="1" applyAlignment="1" applyProtection="1">
      <alignment horizontal="left" wrapText="1"/>
      <protection locked="0"/>
    </xf>
    <xf numFmtId="0" fontId="0" fillId="0" borderId="75" xfId="0" applyBorder="1" applyAlignment="1" applyProtection="1">
      <alignment horizontal="left" wrapText="1"/>
      <protection locked="0"/>
    </xf>
    <xf numFmtId="0" fontId="0" fillId="0" borderId="76" xfId="0" applyBorder="1" applyAlignment="1" applyProtection="1">
      <alignment horizontal="left" wrapText="1"/>
      <protection locked="0"/>
    </xf>
    <xf numFmtId="0" fontId="20" fillId="0" borderId="11" xfId="0" applyFont="1" applyBorder="1" applyAlignment="1" applyProtection="1">
      <alignment horizontal="center" vertical="center"/>
      <protection hidden="1"/>
    </xf>
    <xf numFmtId="0" fontId="54" fillId="33" borderId="13" xfId="0" applyFont="1" applyFill="1" applyBorder="1" applyAlignment="1" applyProtection="1">
      <alignment horizontal="center" vertical="center" wrapText="1"/>
      <protection locked="0" hidden="1"/>
    </xf>
    <xf numFmtId="0" fontId="21" fillId="0" borderId="65" xfId="0" applyFont="1" applyBorder="1" applyAlignment="1" applyProtection="1">
      <alignment horizontal="center" vertical="center" wrapText="1"/>
      <protection hidden="1"/>
    </xf>
    <xf numFmtId="0" fontId="21" fillId="0" borderId="61" xfId="0" applyFont="1" applyBorder="1" applyAlignment="1" applyProtection="1">
      <alignment horizontal="center" vertical="center" wrapText="1"/>
      <protection hidden="1"/>
    </xf>
    <xf numFmtId="3" fontId="20" fillId="0" borderId="10" xfId="0" applyNumberFormat="1" applyFont="1" applyBorder="1" applyAlignment="1" applyProtection="1">
      <alignment horizontal="center" vertical="center" wrapText="1"/>
      <protection hidden="1"/>
    </xf>
    <xf numFmtId="3" fontId="21" fillId="0" borderId="0" xfId="0" applyNumberFormat="1" applyFont="1" applyBorder="1" applyAlignment="1" applyProtection="1">
      <alignment horizontal="center" vertical="top"/>
      <protection hidden="1"/>
    </xf>
    <xf numFmtId="3" fontId="2" fillId="0" borderId="13" xfId="0" applyNumberFormat="1" applyFont="1" applyBorder="1" applyAlignment="1" applyProtection="1">
      <alignment horizontal="center" vertical="center" wrapText="1"/>
      <protection hidden="1"/>
    </xf>
    <xf numFmtId="3" fontId="20" fillId="0" borderId="13" xfId="0" applyNumberFormat="1" applyFont="1" applyBorder="1" applyAlignment="1" applyProtection="1">
      <alignment horizontal="center" vertical="center" wrapText="1"/>
      <protection hidden="1"/>
    </xf>
    <xf numFmtId="3" fontId="20" fillId="0" borderId="12" xfId="0" applyNumberFormat="1" applyFont="1" applyBorder="1" applyAlignment="1" applyProtection="1">
      <alignment horizontal="center" vertical="center" wrapText="1"/>
      <protection hidden="1"/>
    </xf>
    <xf numFmtId="0" fontId="20" fillId="0" borderId="10" xfId="0" applyFont="1" applyBorder="1" applyAlignment="1" applyProtection="1">
      <alignment horizontal="center" vertical="center"/>
      <protection hidden="1"/>
    </xf>
    <xf numFmtId="3" fontId="2" fillId="0" borderId="11" xfId="0" applyNumberFormat="1" applyFont="1" applyBorder="1" applyAlignment="1" applyProtection="1">
      <alignment horizontal="center" vertical="center" wrapText="1"/>
      <protection hidden="1"/>
    </xf>
    <xf numFmtId="3" fontId="2" fillId="0" borderId="12" xfId="0" applyNumberFormat="1" applyFont="1" applyBorder="1" applyAlignment="1" applyProtection="1">
      <alignment horizontal="center" vertical="center" wrapText="1"/>
      <protection hidden="1"/>
    </xf>
    <xf numFmtId="0" fontId="20" fillId="0" borderId="67" xfId="0" applyFont="1" applyBorder="1" applyAlignment="1" applyProtection="1">
      <alignment horizontal="center" vertical="center"/>
      <protection hidden="1"/>
    </xf>
    <xf numFmtId="0" fontId="20" fillId="0" borderId="60" xfId="0" applyFont="1" applyBorder="1" applyAlignment="1" applyProtection="1">
      <alignment horizontal="center" vertical="center"/>
      <protection hidden="1"/>
    </xf>
    <xf numFmtId="0" fontId="20" fillId="0" borderId="59" xfId="0" applyFont="1" applyBorder="1" applyAlignment="1" applyProtection="1">
      <alignment horizontal="center" vertical="center"/>
      <protection hidden="1"/>
    </xf>
    <xf numFmtId="3" fontId="20" fillId="0" borderId="67" xfId="0" applyNumberFormat="1" applyFont="1" applyBorder="1" applyAlignment="1" applyProtection="1">
      <alignment horizontal="center" vertical="center" wrapText="1"/>
      <protection hidden="1"/>
    </xf>
    <xf numFmtId="3" fontId="20" fillId="0" borderId="59" xfId="0" applyNumberFormat="1" applyFont="1" applyBorder="1" applyAlignment="1" applyProtection="1">
      <alignment horizontal="center" vertical="center" wrapText="1"/>
      <protection hidden="1"/>
    </xf>
    <xf numFmtId="0" fontId="42" fillId="0" borderId="69" xfId="44" applyBorder="1" applyAlignment="1" applyProtection="1">
      <alignment horizontal="left" vertical="top" indent="1"/>
      <protection locked="0" hidden="1"/>
    </xf>
    <xf numFmtId="0" fontId="42" fillId="0" borderId="70" xfId="44" applyBorder="1" applyAlignment="1" applyProtection="1">
      <alignment horizontal="left" vertical="top" indent="1"/>
      <protection locked="0" hidden="1"/>
    </xf>
    <xf numFmtId="0" fontId="55" fillId="0" borderId="69" xfId="44" applyFont="1" applyBorder="1" applyAlignment="1" applyProtection="1">
      <alignment horizontal="center" vertical="center"/>
      <protection hidden="1"/>
    </xf>
    <xf numFmtId="0" fontId="55" fillId="0" borderId="70" xfId="44" applyFont="1" applyBorder="1" applyAlignment="1" applyProtection="1">
      <alignment horizontal="center" vertical="center"/>
      <protection hidden="1"/>
    </xf>
    <xf numFmtId="0" fontId="55" fillId="0" borderId="69" xfId="44" applyFont="1" applyBorder="1" applyAlignment="1" applyProtection="1">
      <alignment horizontal="left" vertical="center"/>
      <protection hidden="1"/>
    </xf>
    <xf numFmtId="0" fontId="55" fillId="0" borderId="70" xfId="44" applyFont="1" applyBorder="1" applyAlignment="1" applyProtection="1">
      <alignment horizontal="left" vertical="center"/>
      <protection hidden="1"/>
    </xf>
    <xf numFmtId="0" fontId="21" fillId="0" borderId="10" xfId="0" applyFont="1" applyBorder="1" applyAlignment="1" applyProtection="1">
      <alignment horizontal="center" vertical="center" wrapText="1"/>
      <protection hidden="1"/>
    </xf>
    <xf numFmtId="0" fontId="2" fillId="0" borderId="11" xfId="0" applyFont="1" applyBorder="1" applyAlignment="1" applyProtection="1">
      <alignment horizontal="center" vertical="center" wrapText="1"/>
      <protection hidden="1"/>
    </xf>
    <xf numFmtId="0" fontId="2" fillId="0" borderId="12" xfId="0" applyFont="1" applyBorder="1" applyAlignment="1" applyProtection="1">
      <alignment horizontal="center" vertical="center" wrapText="1"/>
      <protection hidden="1"/>
    </xf>
    <xf numFmtId="0" fontId="21" fillId="0" borderId="11" xfId="0" applyFont="1" applyBorder="1" applyAlignment="1" applyProtection="1">
      <alignment horizontal="center" vertical="center" wrapText="1"/>
      <protection hidden="1"/>
    </xf>
    <xf numFmtId="0" fontId="21" fillId="0" borderId="12" xfId="0" applyFont="1" applyBorder="1" applyAlignment="1" applyProtection="1">
      <alignment horizontal="center" vertical="center" wrapText="1"/>
      <protection hidden="1"/>
    </xf>
    <xf numFmtId="0" fontId="26" fillId="0" borderId="67" xfId="0" applyFont="1" applyBorder="1" applyAlignment="1" applyProtection="1">
      <alignment horizontal="center" vertical="center" wrapText="1"/>
      <protection hidden="1"/>
    </xf>
    <xf numFmtId="0" fontId="26" fillId="0" borderId="60" xfId="0" applyFont="1" applyBorder="1" applyAlignment="1" applyProtection="1">
      <alignment horizontal="center" vertical="center" wrapText="1"/>
      <protection hidden="1"/>
    </xf>
    <xf numFmtId="0" fontId="26" fillId="0" borderId="59" xfId="0" applyFont="1" applyBorder="1" applyAlignment="1" applyProtection="1">
      <alignment horizontal="center" vertical="center" wrapText="1"/>
      <protection hidden="1"/>
    </xf>
    <xf numFmtId="3" fontId="21" fillId="0" borderId="61" xfId="0" applyNumberFormat="1" applyFont="1" applyBorder="1" applyAlignment="1" applyProtection="1">
      <alignment horizontal="center" vertical="top"/>
      <protection hidden="1"/>
    </xf>
    <xf numFmtId="3" fontId="26" fillId="0" borderId="10" xfId="0" applyNumberFormat="1" applyFont="1" applyBorder="1" applyAlignment="1" applyProtection="1">
      <alignment horizontal="center" vertical="center" wrapText="1"/>
      <protection hidden="1"/>
    </xf>
    <xf numFmtId="0" fontId="26" fillId="0" borderId="10" xfId="0" applyFont="1" applyBorder="1" applyAlignment="1" applyProtection="1">
      <alignment horizontal="center" vertical="center" wrapText="1"/>
      <protection hidden="1"/>
    </xf>
    <xf numFmtId="3" fontId="21" fillId="0" borderId="67" xfId="0" applyNumberFormat="1" applyFont="1" applyBorder="1" applyAlignment="1" applyProtection="1">
      <alignment horizontal="left" vertical="center" indent="1"/>
      <protection hidden="1"/>
    </xf>
    <xf numFmtId="3" fontId="21" fillId="0" borderId="60" xfId="0" applyNumberFormat="1" applyFont="1" applyBorder="1" applyAlignment="1" applyProtection="1">
      <alignment horizontal="left" vertical="center" indent="1"/>
      <protection hidden="1"/>
    </xf>
    <xf numFmtId="0" fontId="21" fillId="0" borderId="0" xfId="0" applyFont="1" applyBorder="1" applyAlignment="1" applyProtection="1">
      <alignment horizontal="center" vertical="top"/>
      <protection hidden="1"/>
    </xf>
    <xf numFmtId="0" fontId="20" fillId="0" borderId="13" xfId="0" applyFont="1" applyBorder="1" applyAlignment="1" applyProtection="1">
      <alignment horizontal="center" vertical="center"/>
      <protection hidden="1"/>
    </xf>
    <xf numFmtId="0" fontId="48" fillId="0" borderId="13" xfId="0" applyFont="1" applyFill="1" applyBorder="1" applyAlignment="1" applyProtection="1">
      <alignment horizontal="center" vertical="center" wrapText="1"/>
      <protection locked="0" hidden="1"/>
    </xf>
    <xf numFmtId="0" fontId="48" fillId="0" borderId="12" xfId="0" applyFont="1" applyFill="1" applyBorder="1" applyAlignment="1" applyProtection="1">
      <alignment horizontal="center" vertical="center" wrapText="1"/>
      <protection locked="0" hidden="1"/>
    </xf>
    <xf numFmtId="0" fontId="21" fillId="0" borderId="67" xfId="0" applyFont="1" applyBorder="1" applyAlignment="1" applyProtection="1">
      <alignment horizontal="center" vertical="center" wrapText="1"/>
      <protection hidden="1"/>
    </xf>
    <xf numFmtId="0" fontId="21" fillId="0" borderId="60" xfId="0" applyFont="1" applyBorder="1" applyAlignment="1" applyProtection="1">
      <alignment horizontal="center" vertical="center" wrapText="1"/>
      <protection hidden="1"/>
    </xf>
    <xf numFmtId="0" fontId="2" fillId="0" borderId="64" xfId="0" applyFont="1" applyBorder="1" applyAlignment="1" applyProtection="1">
      <alignment horizontal="center" vertical="center" wrapText="1"/>
      <protection hidden="1"/>
    </xf>
    <xf numFmtId="0" fontId="2" fillId="0" borderId="73" xfId="0" applyFont="1" applyBorder="1" applyAlignment="1" applyProtection="1">
      <alignment horizontal="center" vertical="center" wrapText="1"/>
      <protection hidden="1"/>
    </xf>
    <xf numFmtId="0" fontId="20" fillId="0" borderId="67" xfId="0" applyFont="1" applyBorder="1" applyAlignment="1" applyProtection="1">
      <alignment horizontal="center" vertical="center" wrapText="1"/>
      <protection hidden="1"/>
    </xf>
    <xf numFmtId="0" fontId="20" fillId="0" borderId="60" xfId="0" applyFont="1" applyBorder="1" applyAlignment="1" applyProtection="1">
      <alignment horizontal="center" vertical="center" wrapText="1"/>
      <protection hidden="1"/>
    </xf>
    <xf numFmtId="0" fontId="20" fillId="0" borderId="59" xfId="0" applyFont="1" applyBorder="1" applyAlignment="1" applyProtection="1">
      <alignment horizontal="center" vertical="center" wrapText="1"/>
      <protection hidden="1"/>
    </xf>
    <xf numFmtId="0" fontId="20" fillId="0" borderId="62" xfId="0" applyFont="1" applyBorder="1" applyAlignment="1" applyProtection="1">
      <alignment horizontal="center" vertical="center"/>
      <protection hidden="1"/>
    </xf>
    <xf numFmtId="0" fontId="20" fillId="0" borderId="63" xfId="0" applyFont="1" applyBorder="1" applyAlignment="1" applyProtection="1">
      <alignment horizontal="center" vertical="center"/>
      <protection hidden="1"/>
    </xf>
    <xf numFmtId="0" fontId="20" fillId="0" borderId="64" xfId="0" applyFont="1" applyBorder="1" applyAlignment="1" applyProtection="1">
      <alignment horizontal="center" vertical="center"/>
      <protection hidden="1"/>
    </xf>
    <xf numFmtId="0" fontId="48" fillId="0" borderId="72" xfId="0" applyFont="1" applyBorder="1" applyAlignment="1" applyProtection="1">
      <alignment horizontal="center" vertical="center"/>
      <protection hidden="1"/>
    </xf>
    <xf numFmtId="0" fontId="48" fillId="0" borderId="0" xfId="0" applyFont="1" applyBorder="1" applyAlignment="1" applyProtection="1">
      <alignment horizontal="center" vertical="center"/>
      <protection hidden="1"/>
    </xf>
    <xf numFmtId="0" fontId="48" fillId="0" borderId="73" xfId="0" applyFont="1" applyBorder="1" applyAlignment="1" applyProtection="1">
      <alignment horizontal="center" vertical="center"/>
      <protection hidden="1"/>
    </xf>
    <xf numFmtId="0" fontId="48" fillId="0" borderId="65" xfId="0" applyFont="1" applyBorder="1" applyAlignment="1" applyProtection="1">
      <alignment horizontal="center" vertical="center"/>
      <protection hidden="1"/>
    </xf>
    <xf numFmtId="0" fontId="48" fillId="0" borderId="61" xfId="0" applyFont="1" applyBorder="1" applyAlignment="1" applyProtection="1">
      <alignment horizontal="center" vertical="center"/>
      <protection hidden="1"/>
    </xf>
    <xf numFmtId="0" fontId="48" fillId="0" borderId="66" xfId="0" applyFont="1" applyBorder="1" applyAlignment="1" applyProtection="1">
      <alignment horizontal="center" vertical="center"/>
      <protection hidden="1"/>
    </xf>
    <xf numFmtId="3" fontId="20" fillId="0" borderId="10" xfId="0" applyNumberFormat="1" applyFont="1" applyBorder="1" applyAlignment="1" applyProtection="1">
      <alignment horizontal="center" vertical="center"/>
      <protection hidden="1"/>
    </xf>
    <xf numFmtId="0" fontId="26" fillId="0" borderId="10" xfId="0" applyFont="1" applyBorder="1" applyAlignment="1" applyProtection="1">
      <alignment horizontal="center" vertical="center"/>
      <protection hidden="1"/>
    </xf>
    <xf numFmtId="0" fontId="48" fillId="0" borderId="72" xfId="0" applyFont="1" applyFill="1" applyBorder="1" applyAlignment="1" applyProtection="1">
      <alignment horizontal="center" vertical="center" wrapText="1"/>
      <protection locked="0" hidden="1"/>
    </xf>
    <xf numFmtId="0" fontId="48" fillId="0" borderId="0" xfId="0" applyFont="1" applyFill="1" applyBorder="1" applyAlignment="1" applyProtection="1">
      <alignment horizontal="center" vertical="center" wrapText="1"/>
      <protection locked="0" hidden="1"/>
    </xf>
    <xf numFmtId="0" fontId="48" fillId="0" borderId="73" xfId="0" applyFont="1" applyFill="1" applyBorder="1" applyAlignment="1" applyProtection="1">
      <alignment horizontal="center" vertical="center" wrapText="1"/>
      <protection locked="0" hidden="1"/>
    </xf>
    <xf numFmtId="0" fontId="48" fillId="0" borderId="65" xfId="0" applyFont="1" applyFill="1" applyBorder="1" applyAlignment="1" applyProtection="1">
      <alignment horizontal="center" vertical="center" wrapText="1"/>
      <protection locked="0" hidden="1"/>
    </xf>
    <xf numFmtId="0" fontId="48" fillId="0" borderId="61" xfId="0" applyFont="1" applyFill="1" applyBorder="1" applyAlignment="1" applyProtection="1">
      <alignment horizontal="center" vertical="center" wrapText="1"/>
      <protection locked="0" hidden="1"/>
    </xf>
    <xf numFmtId="0" fontId="48" fillId="0" borderId="66" xfId="0" applyFont="1" applyFill="1" applyBorder="1" applyAlignment="1" applyProtection="1">
      <alignment horizontal="center" vertical="center" wrapText="1"/>
      <protection locked="0" hidden="1"/>
    </xf>
    <xf numFmtId="0" fontId="20" fillId="0" borderId="72" xfId="0" applyFont="1" applyBorder="1" applyAlignment="1" applyProtection="1">
      <alignment horizontal="center" vertical="center"/>
      <protection hidden="1"/>
    </xf>
    <xf numFmtId="0" fontId="20" fillId="0" borderId="0" xfId="0" applyFont="1" applyBorder="1" applyAlignment="1" applyProtection="1">
      <alignment horizontal="center" vertical="center"/>
      <protection hidden="1"/>
    </xf>
    <xf numFmtId="0" fontId="20" fillId="0" borderId="73" xfId="0" applyFont="1" applyBorder="1" applyAlignment="1" applyProtection="1">
      <alignment horizontal="center" vertical="center"/>
      <protection hidden="1"/>
    </xf>
    <xf numFmtId="0" fontId="42" fillId="0" borderId="69" xfId="44" applyBorder="1" applyAlignment="1" applyProtection="1">
      <alignment horizontal="left" vertical="center" indent="1"/>
      <protection locked="0" hidden="1"/>
    </xf>
    <xf numFmtId="0" fontId="42" fillId="0" borderId="70" xfId="44" applyBorder="1" applyAlignment="1" applyProtection="1">
      <alignment horizontal="left" vertical="center" indent="1"/>
      <protection locked="0" hidden="1"/>
    </xf>
    <xf numFmtId="0" fontId="20" fillId="0" borderId="26"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17" xfId="0" applyFont="1" applyBorder="1" applyAlignment="1">
      <alignment horizontal="center" vertical="center"/>
    </xf>
    <xf numFmtId="0" fontId="20" fillId="0" borderId="23" xfId="0" applyFont="1" applyBorder="1" applyAlignment="1">
      <alignment horizontal="center" vertical="center"/>
    </xf>
    <xf numFmtId="0" fontId="20" fillId="0" borderId="18" xfId="0" applyFont="1" applyBorder="1" applyAlignment="1">
      <alignment horizontal="center" vertical="center"/>
    </xf>
    <xf numFmtId="3" fontId="20" fillId="0" borderId="17" xfId="0" applyNumberFormat="1" applyFont="1" applyBorder="1" applyAlignment="1">
      <alignment horizontal="center" vertical="center"/>
    </xf>
    <xf numFmtId="3" fontId="20" fillId="0" borderId="23" xfId="0" applyNumberFormat="1" applyFont="1" applyBorder="1" applyAlignment="1">
      <alignment horizontal="center" vertical="center"/>
    </xf>
    <xf numFmtId="3" fontId="20" fillId="0" borderId="18" xfId="0" applyNumberFormat="1" applyFont="1" applyBorder="1" applyAlignment="1">
      <alignment horizontal="center" vertical="center"/>
    </xf>
    <xf numFmtId="0" fontId="21" fillId="0" borderId="10"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2"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38" xfId="0" applyFont="1" applyBorder="1" applyAlignment="1">
      <alignment horizontal="center" vertical="center" wrapText="1"/>
    </xf>
    <xf numFmtId="3" fontId="20" fillId="0" borderId="19" xfId="0" applyNumberFormat="1" applyFont="1" applyBorder="1" applyAlignment="1">
      <alignment horizontal="center" vertical="center" wrapText="1"/>
    </xf>
    <xf numFmtId="3" fontId="20" fillId="0" borderId="21" xfId="0" applyNumberFormat="1" applyFont="1" applyBorder="1" applyAlignment="1">
      <alignment horizontal="center" vertical="center" wrapText="1"/>
    </xf>
    <xf numFmtId="0" fontId="20" fillId="0" borderId="10" xfId="0" applyFont="1" applyBorder="1" applyAlignment="1">
      <alignment horizontal="center" vertical="center" wrapText="1"/>
    </xf>
    <xf numFmtId="0" fontId="20" fillId="0" borderId="20"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cellXfs>
  <cellStyles count="45">
    <cellStyle name="20% - Ênfase1" xfId="20" builtinId="30" customBuiltin="1"/>
    <cellStyle name="20% - Ênfase2" xfId="24" builtinId="34" customBuiltin="1"/>
    <cellStyle name="20% - Ênfase3" xfId="28" builtinId="38" customBuiltin="1"/>
    <cellStyle name="20% - Ênfase4" xfId="32" builtinId="42" customBuiltin="1"/>
    <cellStyle name="20% - Ênfase5" xfId="36" builtinId="46" customBuiltin="1"/>
    <cellStyle name="20% - Ênfase6" xfId="40" builtinId="50" customBuiltin="1"/>
    <cellStyle name="40% - Ênfase1" xfId="21" builtinId="31" customBuiltin="1"/>
    <cellStyle name="40% - Ênfase2" xfId="25" builtinId="35" customBuiltin="1"/>
    <cellStyle name="40% - Ênfase3" xfId="29" builtinId="39" customBuiltin="1"/>
    <cellStyle name="40% - Ênfase4" xfId="33" builtinId="43" customBuiltin="1"/>
    <cellStyle name="40% - Ênfase5" xfId="37" builtinId="47" customBuiltin="1"/>
    <cellStyle name="40% - Ênfase6" xfId="41" builtinId="51" customBuiltin="1"/>
    <cellStyle name="60% - Ênfase1" xfId="22" builtinId="32" customBuiltin="1"/>
    <cellStyle name="60% - Ênfase2" xfId="26" builtinId="36" customBuiltin="1"/>
    <cellStyle name="60% - Ênfase3" xfId="30" builtinId="40" customBuiltin="1"/>
    <cellStyle name="60% - Ênfase4" xfId="34" builtinId="44" customBuiltin="1"/>
    <cellStyle name="60% - Ênfase5" xfId="38" builtinId="48" customBuiltin="1"/>
    <cellStyle name="60% - Ênfase6" xfId="42" builtinId="52" customBuiltin="1"/>
    <cellStyle name="Bom" xfId="7" builtinId="26" customBuiltin="1"/>
    <cellStyle name="Cálculo" xfId="12" builtinId="22" customBuiltin="1"/>
    <cellStyle name="Célula de Verificação" xfId="14" builtinId="23" customBuiltin="1"/>
    <cellStyle name="Célula Vinculada" xfId="13" builtinId="24" customBuiltin="1"/>
    <cellStyle name="Ênfase1" xfId="19" builtinId="29" customBuiltin="1"/>
    <cellStyle name="Ênfase2" xfId="23" builtinId="33" customBuiltin="1"/>
    <cellStyle name="Ênfase3" xfId="27" builtinId="37" customBuiltin="1"/>
    <cellStyle name="Ênfase4" xfId="31" builtinId="41" customBuiltin="1"/>
    <cellStyle name="Ênfase5" xfId="35" builtinId="45" customBuiltin="1"/>
    <cellStyle name="Ênfase6" xfId="39" builtinId="49" customBuiltin="1"/>
    <cellStyle name="Entrada" xfId="10" builtinId="20" customBuiltin="1"/>
    <cellStyle name="Hiperlink" xfId="44" builtinId="8"/>
    <cellStyle name="Incorreto" xfId="8" builtinId="27" customBuiltin="1"/>
    <cellStyle name="Neutra" xfId="9" builtinId="28" customBuiltin="1"/>
    <cellStyle name="Normal" xfId="0" builtinId="0"/>
    <cellStyle name="Nota" xfId="16" builtinId="10" customBuiltin="1"/>
    <cellStyle name="Porcentagem" xfId="1" builtinId="5"/>
    <cellStyle name="Saída" xfId="11" builtinId="21" customBuiltin="1"/>
    <cellStyle name="Texto de Aviso" xfId="15" builtinId="11" customBuiltin="1"/>
    <cellStyle name="Texto Explicativo" xfId="17" builtinId="53" customBuiltin="1"/>
    <cellStyle name="Título" xfId="2" builtinId="15" customBuiltin="1"/>
    <cellStyle name="Título 1" xfId="3" builtinId="16" customBuiltin="1"/>
    <cellStyle name="Título 2" xfId="4" builtinId="17" customBuiltin="1"/>
    <cellStyle name="Título 3" xfId="5" builtinId="18" customBuiltin="1"/>
    <cellStyle name="Título 4" xfId="6" builtinId="19" customBuiltin="1"/>
    <cellStyle name="Total" xfId="18" builtinId="25" customBuiltin="1"/>
    <cellStyle name="Vírgula" xfId="43" builtinId="3"/>
  </cellStyles>
  <dxfs count="0"/>
  <tableStyles count="0" defaultTableStyle="TableStyleMedium2" defaultPivotStyle="PivotStyleLight16"/>
  <colors>
    <mruColors>
      <color rgb="FFE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238125</xdr:colOff>
      <xdr:row>1</xdr:row>
      <xdr:rowOff>0</xdr:rowOff>
    </xdr:from>
    <xdr:to>
      <xdr:col>28</xdr:col>
      <xdr:colOff>219075</xdr:colOff>
      <xdr:row>4</xdr:row>
      <xdr:rowOff>19624</xdr:rowOff>
    </xdr:to>
    <xdr:pic>
      <xdr:nvPicPr>
        <xdr:cNvPr id="2" name="Imagem 1">
          <a:extLst>
            <a:ext uri="{FF2B5EF4-FFF2-40B4-BE49-F238E27FC236}">
              <a16:creationId xmlns:a16="http://schemas.microsoft.com/office/drawing/2014/main" xmlns="" id="{144515A6-0E02-4EDE-8A8A-5BD9770DF493}"/>
            </a:ext>
          </a:extLst>
        </xdr:cNvPr>
        <xdr:cNvPicPr>
          <a:picLocks noChangeAspect="1"/>
        </xdr:cNvPicPr>
      </xdr:nvPicPr>
      <xdr:blipFill rotWithShape="1">
        <a:blip xmlns:r="http://schemas.openxmlformats.org/officeDocument/2006/relationships" r:embed="rId1"/>
        <a:srcRect l="4167" t="20693" r="3599" b="19694"/>
        <a:stretch/>
      </xdr:blipFill>
      <xdr:spPr>
        <a:xfrm>
          <a:off x="9334500" y="200025"/>
          <a:ext cx="2219325" cy="781624"/>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48"/>
  <sheetViews>
    <sheetView topLeftCell="A10" workbookViewId="0">
      <selection activeCell="C32" sqref="C32"/>
    </sheetView>
  </sheetViews>
  <sheetFormatPr defaultRowHeight="15" x14ac:dyDescent="0.25"/>
  <cols>
    <col min="1" max="1" width="1.7109375" style="1" customWidth="1"/>
    <col min="2" max="2" width="3.7109375" style="1" customWidth="1"/>
    <col min="3" max="3" width="25.5703125" style="1" bestFit="1" customWidth="1"/>
    <col min="4" max="4" width="1.7109375" style="1" customWidth="1"/>
    <col min="5" max="5" width="43.140625" style="1" bestFit="1" customWidth="1"/>
    <col min="6" max="6" width="1.7109375" style="1" customWidth="1"/>
    <col min="7" max="7" width="51.140625" style="1" bestFit="1" customWidth="1"/>
    <col min="8" max="8" width="1.7109375" style="1" customWidth="1"/>
    <col min="9" max="9" width="58.7109375" style="1" bestFit="1" customWidth="1"/>
    <col min="10" max="10" width="1.7109375" style="1" customWidth="1"/>
    <col min="11" max="11" width="59.28515625" style="1" bestFit="1" customWidth="1"/>
    <col min="12" max="16384" width="9.140625" style="1"/>
  </cols>
  <sheetData>
    <row r="2" spans="2:11" s="5" customFormat="1" ht="21" x14ac:dyDescent="0.25">
      <c r="E2" s="2" t="s">
        <v>18</v>
      </c>
      <c r="G2" s="4" t="s">
        <v>19</v>
      </c>
      <c r="I2" s="4" t="s">
        <v>20</v>
      </c>
      <c r="K2" s="4" t="s">
        <v>21</v>
      </c>
    </row>
    <row r="4" spans="2:11" s="3" customFormat="1" x14ac:dyDescent="0.25">
      <c r="G4" s="3" t="s">
        <v>72</v>
      </c>
      <c r="I4" s="3" t="s">
        <v>22</v>
      </c>
      <c r="K4" s="3" t="s">
        <v>23</v>
      </c>
    </row>
    <row r="6" spans="2:11" x14ac:dyDescent="0.25">
      <c r="B6" s="1">
        <v>1</v>
      </c>
      <c r="C6" s="1" t="s">
        <v>5</v>
      </c>
      <c r="E6" s="1" t="s">
        <v>0</v>
      </c>
      <c r="G6" s="1" t="s">
        <v>30</v>
      </c>
      <c r="I6" s="1" t="s">
        <v>30</v>
      </c>
      <c r="K6" s="1" t="s">
        <v>30</v>
      </c>
    </row>
    <row r="7" spans="2:11" x14ac:dyDescent="0.25">
      <c r="C7" s="1" t="s">
        <v>2</v>
      </c>
      <c r="E7" s="1" t="s">
        <v>1</v>
      </c>
      <c r="G7" s="1" t="s">
        <v>31</v>
      </c>
      <c r="I7" s="1" t="s">
        <v>31</v>
      </c>
      <c r="K7" s="1" t="s">
        <v>31</v>
      </c>
    </row>
    <row r="9" spans="2:11" x14ac:dyDescent="0.25">
      <c r="E9" s="1" t="s">
        <v>28</v>
      </c>
      <c r="G9" s="1" t="s">
        <v>33</v>
      </c>
      <c r="I9" s="1" t="s">
        <v>35</v>
      </c>
      <c r="K9" s="1" t="s">
        <v>38</v>
      </c>
    </row>
    <row r="10" spans="2:11" x14ac:dyDescent="0.25">
      <c r="E10" s="1" t="s">
        <v>29</v>
      </c>
      <c r="G10" s="1" t="s">
        <v>32</v>
      </c>
      <c r="I10" s="1" t="s">
        <v>36</v>
      </c>
      <c r="K10" s="1" t="s">
        <v>39</v>
      </c>
    </row>
    <row r="11" spans="2:11" x14ac:dyDescent="0.25">
      <c r="G11" s="1" t="s">
        <v>34</v>
      </c>
      <c r="I11" s="1" t="s">
        <v>37</v>
      </c>
      <c r="K11" s="1" t="s">
        <v>40</v>
      </c>
    </row>
    <row r="13" spans="2:11" x14ac:dyDescent="0.25">
      <c r="E13" s="1" t="s">
        <v>3</v>
      </c>
      <c r="G13" s="1" t="s">
        <v>3</v>
      </c>
      <c r="I13" s="1" t="s">
        <v>3</v>
      </c>
      <c r="K13" s="1" t="s">
        <v>3</v>
      </c>
    </row>
    <row r="15" spans="2:11" x14ac:dyDescent="0.25">
      <c r="G15" s="1" t="s">
        <v>41</v>
      </c>
      <c r="I15" s="1" t="s">
        <v>43</v>
      </c>
      <c r="K15" s="1" t="s">
        <v>44</v>
      </c>
    </row>
    <row r="16" spans="2:11" x14ac:dyDescent="0.25">
      <c r="G16" s="1" t="s">
        <v>42</v>
      </c>
      <c r="I16" s="1" t="s">
        <v>42</v>
      </c>
      <c r="K16" s="1" t="s">
        <v>42</v>
      </c>
    </row>
    <row r="18" spans="2:11" x14ac:dyDescent="0.25">
      <c r="B18" s="1">
        <v>2</v>
      </c>
      <c r="C18" s="1" t="s">
        <v>4</v>
      </c>
      <c r="E18" s="1" t="s">
        <v>9</v>
      </c>
      <c r="G18" s="1" t="s">
        <v>45</v>
      </c>
    </row>
    <row r="20" spans="2:11" x14ac:dyDescent="0.25">
      <c r="E20" s="1" t="s">
        <v>8</v>
      </c>
    </row>
    <row r="22" spans="2:11" x14ac:dyDescent="0.25">
      <c r="E22" s="1" t="s">
        <v>6</v>
      </c>
    </row>
    <row r="23" spans="2:11" x14ac:dyDescent="0.25">
      <c r="E23" s="1" t="s">
        <v>7</v>
      </c>
    </row>
    <row r="25" spans="2:11" x14ac:dyDescent="0.25">
      <c r="E25" s="1" t="s">
        <v>10</v>
      </c>
    </row>
    <row r="27" spans="2:11" x14ac:dyDescent="0.25">
      <c r="E27" s="1" t="s">
        <v>11</v>
      </c>
      <c r="G27" s="1" t="s">
        <v>51</v>
      </c>
      <c r="I27" s="1" t="s">
        <v>53</v>
      </c>
      <c r="K27" s="1" t="s">
        <v>55</v>
      </c>
    </row>
    <row r="28" spans="2:11" x14ac:dyDescent="0.25">
      <c r="E28" s="1" t="s">
        <v>12</v>
      </c>
      <c r="G28" s="1" t="s">
        <v>52</v>
      </c>
      <c r="I28" s="1" t="s">
        <v>54</v>
      </c>
      <c r="K28" s="1" t="s">
        <v>56</v>
      </c>
    </row>
    <row r="29" spans="2:11" x14ac:dyDescent="0.25">
      <c r="E29" s="1" t="s">
        <v>26</v>
      </c>
      <c r="G29" s="1" t="s">
        <v>26</v>
      </c>
      <c r="I29" s="1" t="s">
        <v>26</v>
      </c>
      <c r="K29" s="1" t="s">
        <v>26</v>
      </c>
    </row>
    <row r="31" spans="2:11" x14ac:dyDescent="0.25">
      <c r="G31" s="1" t="s">
        <v>57</v>
      </c>
      <c r="I31" s="1" t="s">
        <v>60</v>
      </c>
      <c r="K31" s="1" t="s">
        <v>55</v>
      </c>
    </row>
    <row r="32" spans="2:11" x14ac:dyDescent="0.25">
      <c r="G32" s="1" t="s">
        <v>58</v>
      </c>
      <c r="I32" s="1" t="s">
        <v>61</v>
      </c>
      <c r="K32" s="1" t="s">
        <v>61</v>
      </c>
    </row>
    <row r="33" spans="2:11" x14ac:dyDescent="0.25">
      <c r="G33" s="1" t="s">
        <v>26</v>
      </c>
      <c r="I33" s="1" t="s">
        <v>59</v>
      </c>
      <c r="K33" s="1" t="s">
        <v>62</v>
      </c>
    </row>
    <row r="34" spans="2:11" x14ac:dyDescent="0.25">
      <c r="I34" s="1" t="s">
        <v>26</v>
      </c>
      <c r="K34" s="1" t="s">
        <v>26</v>
      </c>
    </row>
    <row r="36" spans="2:11" x14ac:dyDescent="0.25">
      <c r="B36" s="1">
        <v>3</v>
      </c>
      <c r="C36" s="1" t="s">
        <v>13</v>
      </c>
      <c r="E36" s="1" t="s">
        <v>14</v>
      </c>
    </row>
    <row r="37" spans="2:11" x14ac:dyDescent="0.25">
      <c r="E37" s="1" t="s">
        <v>15</v>
      </c>
    </row>
    <row r="39" spans="2:11" x14ac:dyDescent="0.25">
      <c r="E39" s="1" t="s">
        <v>16</v>
      </c>
    </row>
    <row r="41" spans="2:11" x14ac:dyDescent="0.25">
      <c r="E41" s="1" t="s">
        <v>17</v>
      </c>
      <c r="G41" s="1" t="s">
        <v>46</v>
      </c>
      <c r="I41" s="1" t="s">
        <v>25</v>
      </c>
      <c r="K41" s="1" t="s">
        <v>63</v>
      </c>
    </row>
    <row r="42" spans="2:11" x14ac:dyDescent="0.25">
      <c r="E42" s="1" t="s">
        <v>24</v>
      </c>
      <c r="G42" s="1" t="s">
        <v>47</v>
      </c>
      <c r="I42" s="1" t="s">
        <v>49</v>
      </c>
      <c r="K42" s="1" t="s">
        <v>64</v>
      </c>
    </row>
    <row r="44" spans="2:11" x14ac:dyDescent="0.25">
      <c r="I44" s="1" t="s">
        <v>66</v>
      </c>
      <c r="K44" s="1" t="s">
        <v>68</v>
      </c>
    </row>
    <row r="45" spans="2:11" x14ac:dyDescent="0.25">
      <c r="I45" s="1" t="s">
        <v>67</v>
      </c>
      <c r="K45" s="1" t="s">
        <v>69</v>
      </c>
    </row>
    <row r="46" spans="2:11" x14ac:dyDescent="0.25">
      <c r="I46" s="1" t="s">
        <v>71</v>
      </c>
      <c r="K46" s="1" t="s">
        <v>70</v>
      </c>
    </row>
    <row r="48" spans="2:11" x14ac:dyDescent="0.25">
      <c r="E48" s="1" t="s">
        <v>27</v>
      </c>
      <c r="G48" s="1" t="s">
        <v>48</v>
      </c>
      <c r="I48" s="1" t="s">
        <v>50</v>
      </c>
      <c r="K48" s="1" t="s">
        <v>65</v>
      </c>
    </row>
  </sheetData>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F653"/>
  <sheetViews>
    <sheetView showGridLines="0" topLeftCell="H635" zoomScale="170" zoomScaleNormal="170" workbookViewId="0">
      <selection activeCell="F642" sqref="F642"/>
    </sheetView>
  </sheetViews>
  <sheetFormatPr defaultRowHeight="15.75" x14ac:dyDescent="0.25"/>
  <cols>
    <col min="1" max="1" width="1.7109375" style="79" customWidth="1"/>
    <col min="2" max="2" width="3.7109375" style="79" customWidth="1"/>
    <col min="3" max="3" width="3.7109375" style="78" customWidth="1"/>
    <col min="4" max="6" width="3.7109375" style="79" customWidth="1"/>
    <col min="7" max="20" width="6.7109375" style="79" customWidth="1"/>
    <col min="21" max="21" width="8.7109375" style="79" customWidth="1"/>
    <col min="22" max="30" width="6.7109375" style="79" customWidth="1"/>
    <col min="31" max="31" width="1.7109375" style="79" customWidth="1"/>
    <col min="32" max="16384" width="9.140625" style="79"/>
  </cols>
  <sheetData>
    <row r="2" spans="2:30" ht="31.5" x14ac:dyDescent="0.25">
      <c r="B2" s="77" t="s">
        <v>167</v>
      </c>
    </row>
    <row r="3" spans="2:30" ht="24" customHeight="1" x14ac:dyDescent="0.25">
      <c r="B3" s="80" t="s">
        <v>756</v>
      </c>
    </row>
    <row r="4" spans="2:30" ht="5.0999999999999996" customHeight="1" x14ac:dyDescent="0.25">
      <c r="C4" s="81"/>
      <c r="D4" s="82"/>
      <c r="E4" s="82"/>
      <c r="F4" s="83"/>
      <c r="G4" s="83"/>
      <c r="H4" s="83"/>
    </row>
    <row r="5" spans="2:30" ht="45" customHeight="1" x14ac:dyDescent="0.25">
      <c r="B5" s="312" t="s">
        <v>717</v>
      </c>
      <c r="C5" s="312"/>
      <c r="D5" s="312"/>
      <c r="E5" s="312"/>
      <c r="F5" s="312"/>
      <c r="G5" s="312"/>
      <c r="H5" s="312"/>
      <c r="I5" s="312"/>
      <c r="J5" s="312"/>
      <c r="K5" s="312"/>
      <c r="L5" s="312"/>
      <c r="M5" s="312"/>
      <c r="N5" s="312"/>
      <c r="O5" s="312"/>
      <c r="P5" s="312"/>
      <c r="Q5" s="312"/>
      <c r="R5" s="312"/>
      <c r="S5" s="312"/>
      <c r="T5" s="312"/>
    </row>
    <row r="6" spans="2:30" ht="15" customHeight="1" x14ac:dyDescent="0.25"/>
    <row r="7" spans="2:30" ht="30" customHeight="1" x14ac:dyDescent="0.25">
      <c r="C7" s="236" t="s">
        <v>496</v>
      </c>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row>
    <row r="8" spans="2:30" ht="5.0999999999999996" customHeight="1" x14ac:dyDescent="0.25">
      <c r="C8" s="81"/>
      <c r="D8" s="82"/>
      <c r="E8" s="82"/>
      <c r="F8" s="83"/>
      <c r="G8" s="83"/>
      <c r="H8" s="83"/>
    </row>
    <row r="9" spans="2:30" ht="15.75" customHeight="1" x14ac:dyDescent="0.25">
      <c r="C9" s="236" t="s">
        <v>180</v>
      </c>
      <c r="D9" s="236"/>
      <c r="E9" s="236"/>
      <c r="F9" s="236"/>
      <c r="G9" s="236"/>
      <c r="H9" s="236"/>
      <c r="I9" s="236"/>
      <c r="J9" s="236"/>
      <c r="K9" s="236"/>
      <c r="L9" s="236"/>
      <c r="M9" s="236"/>
      <c r="N9" s="236"/>
      <c r="O9" s="236"/>
      <c r="P9" s="236"/>
      <c r="Q9" s="236"/>
      <c r="R9" s="236"/>
      <c r="S9" s="236"/>
      <c r="T9" s="236"/>
      <c r="U9" s="236"/>
      <c r="V9" s="236"/>
      <c r="W9" s="236"/>
      <c r="X9" s="236"/>
      <c r="Y9" s="236"/>
      <c r="Z9" s="236"/>
      <c r="AA9" s="236"/>
      <c r="AB9" s="236"/>
      <c r="AC9" s="236"/>
      <c r="AD9" s="236"/>
    </row>
    <row r="10" spans="2:30" ht="5.0999999999999996" customHeight="1" x14ac:dyDescent="0.25">
      <c r="C10" s="81"/>
      <c r="D10" s="82"/>
      <c r="E10" s="82"/>
      <c r="F10" s="83"/>
      <c r="G10" s="83"/>
      <c r="H10" s="83"/>
    </row>
    <row r="11" spans="2:30" ht="15.75" customHeight="1" x14ac:dyDescent="0.25">
      <c r="C11" s="236" t="s">
        <v>160</v>
      </c>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row>
    <row r="13" spans="2:30" x14ac:dyDescent="0.25">
      <c r="C13" s="296" t="s">
        <v>168</v>
      </c>
      <c r="D13" s="296"/>
      <c r="E13" s="296"/>
      <c r="F13" s="296"/>
      <c r="G13" s="296"/>
      <c r="H13" s="296"/>
    </row>
    <row r="14" spans="2:30" ht="5.0999999999999996" customHeight="1" x14ac:dyDescent="0.25"/>
    <row r="15" spans="2:30" ht="30" customHeight="1" x14ac:dyDescent="0.25">
      <c r="D15" s="288" t="s">
        <v>521</v>
      </c>
      <c r="E15" s="288"/>
      <c r="F15" s="288"/>
      <c r="G15" s="288"/>
      <c r="H15" s="288"/>
      <c r="I15" s="288"/>
      <c r="J15" s="288"/>
      <c r="K15" s="288"/>
      <c r="L15" s="288"/>
      <c r="M15" s="288"/>
      <c r="N15" s="288"/>
      <c r="O15" s="288"/>
      <c r="P15" s="288"/>
      <c r="Q15" s="288"/>
      <c r="R15" s="288"/>
      <c r="S15" s="288"/>
      <c r="T15" s="288"/>
      <c r="U15" s="288"/>
      <c r="V15" s="288"/>
      <c r="W15" s="288"/>
      <c r="X15" s="288"/>
      <c r="Y15" s="288"/>
      <c r="Z15" s="288"/>
      <c r="AA15" s="288"/>
      <c r="AB15" s="288"/>
      <c r="AC15" s="288"/>
      <c r="AD15" s="288"/>
    </row>
    <row r="16" spans="2:30" ht="5.0999999999999996" customHeight="1" x14ac:dyDescent="0.25">
      <c r="C16" s="81"/>
      <c r="D16" s="82"/>
      <c r="E16" s="82"/>
      <c r="F16" s="83"/>
      <c r="G16" s="83"/>
      <c r="H16" s="83"/>
    </row>
    <row r="17" spans="3:30" ht="30" customHeight="1" x14ac:dyDescent="0.25">
      <c r="D17" s="289" t="s">
        <v>522</v>
      </c>
      <c r="E17" s="289"/>
      <c r="F17" s="289"/>
      <c r="G17" s="289"/>
      <c r="H17" s="289"/>
      <c r="I17" s="289"/>
      <c r="J17" s="289"/>
      <c r="K17" s="289"/>
      <c r="L17" s="289"/>
      <c r="M17" s="289"/>
      <c r="N17" s="289"/>
      <c r="O17" s="289"/>
      <c r="P17" s="289"/>
      <c r="Q17" s="289"/>
      <c r="R17" s="289"/>
      <c r="S17" s="289"/>
      <c r="T17" s="289"/>
      <c r="U17" s="289"/>
      <c r="V17" s="289"/>
      <c r="W17" s="289"/>
      <c r="X17" s="289"/>
      <c r="Y17" s="289"/>
      <c r="Z17" s="289"/>
      <c r="AA17" s="289"/>
      <c r="AB17" s="289"/>
      <c r="AC17" s="289"/>
      <c r="AD17" s="289"/>
    </row>
    <row r="18" spans="3:30" ht="5.0999999999999996" customHeight="1" x14ac:dyDescent="0.25">
      <c r="C18" s="81"/>
      <c r="D18" s="82"/>
      <c r="E18" s="82"/>
      <c r="F18" s="83"/>
      <c r="G18" s="83"/>
      <c r="H18" s="83"/>
    </row>
    <row r="19" spans="3:30" ht="45.95" customHeight="1" x14ac:dyDescent="0.25">
      <c r="D19" s="236" t="s">
        <v>196</v>
      </c>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row>
    <row r="20" spans="3:30" x14ac:dyDescent="0.25">
      <c r="D20" s="236" t="s">
        <v>197</v>
      </c>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row>
    <row r="22" spans="3:30" x14ac:dyDescent="0.25">
      <c r="C22" s="296" t="s">
        <v>161</v>
      </c>
      <c r="D22" s="296"/>
      <c r="E22" s="296"/>
      <c r="F22" s="296"/>
      <c r="G22" s="296"/>
      <c r="H22" s="296"/>
    </row>
    <row r="23" spans="3:30" ht="5.0999999999999996" customHeight="1" x14ac:dyDescent="0.25"/>
    <row r="24" spans="3:30" x14ac:dyDescent="0.25">
      <c r="D24" s="236" t="s">
        <v>532</v>
      </c>
      <c r="E24" s="236"/>
      <c r="F24" s="236"/>
      <c r="G24" s="236"/>
      <c r="H24" s="236"/>
      <c r="I24" s="236"/>
      <c r="J24" s="236"/>
      <c r="K24" s="236"/>
      <c r="L24" s="236"/>
      <c r="M24" s="236"/>
      <c r="N24" s="236"/>
      <c r="O24" s="236"/>
      <c r="P24" s="236"/>
      <c r="Q24" s="236"/>
      <c r="R24" s="236"/>
      <c r="S24" s="236"/>
      <c r="T24" s="236"/>
      <c r="U24" s="236"/>
      <c r="V24" s="236"/>
      <c r="W24" s="236"/>
      <c r="X24" s="236"/>
      <c r="Y24" s="236"/>
      <c r="Z24" s="236"/>
      <c r="AA24" s="236"/>
      <c r="AB24" s="236"/>
      <c r="AC24" s="236"/>
      <c r="AD24" s="236"/>
    </row>
    <row r="25" spans="3:30" x14ac:dyDescent="0.25">
      <c r="D25" s="236" t="s">
        <v>162</v>
      </c>
      <c r="E25" s="236"/>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row>
    <row r="26" spans="3:30" x14ac:dyDescent="0.25">
      <c r="D26" s="236" t="s">
        <v>163</v>
      </c>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row>
    <row r="27" spans="3:30" x14ac:dyDescent="0.25">
      <c r="D27" s="236" t="s">
        <v>164</v>
      </c>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row>
    <row r="28" spans="3:30" x14ac:dyDescent="0.25">
      <c r="D28" s="236" t="s">
        <v>165</v>
      </c>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row>
    <row r="30" spans="3:30" x14ac:dyDescent="0.25">
      <c r="C30" s="296" t="s">
        <v>166</v>
      </c>
      <c r="D30" s="296"/>
      <c r="E30" s="296"/>
      <c r="F30" s="296"/>
      <c r="G30" s="296"/>
      <c r="H30" s="296"/>
    </row>
    <row r="31" spans="3:30" ht="5.0999999999999996" customHeight="1" x14ac:dyDescent="0.25"/>
    <row r="32" spans="3:30" ht="30" customHeight="1" x14ac:dyDescent="0.25">
      <c r="D32" s="236" t="s">
        <v>309</v>
      </c>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row>
    <row r="33" spans="3:30" ht="30" customHeight="1" x14ac:dyDescent="0.25"/>
    <row r="34" spans="3:30" x14ac:dyDescent="0.25">
      <c r="C34" s="296" t="s">
        <v>470</v>
      </c>
      <c r="D34" s="296"/>
      <c r="E34" s="296"/>
      <c r="F34" s="296"/>
      <c r="G34" s="296"/>
      <c r="H34" s="296"/>
    </row>
    <row r="35" spans="3:30" ht="5.0999999999999996" customHeight="1" x14ac:dyDescent="0.25"/>
    <row r="36" spans="3:30" ht="45" customHeight="1" x14ac:dyDescent="0.25">
      <c r="D36" s="236" t="s">
        <v>471</v>
      </c>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row>
    <row r="37" spans="3:30" x14ac:dyDescent="0.25">
      <c r="D37" s="236" t="s">
        <v>497</v>
      </c>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row>
    <row r="38" spans="3:30" ht="15.75" customHeight="1" x14ac:dyDescent="0.25">
      <c r="D38" s="84" t="s">
        <v>159</v>
      </c>
      <c r="E38" s="236" t="s">
        <v>472</v>
      </c>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row>
    <row r="39" spans="3:30" ht="30" customHeight="1" x14ac:dyDescent="0.25">
      <c r="D39" s="84" t="s">
        <v>159</v>
      </c>
      <c r="E39" s="236" t="s">
        <v>517</v>
      </c>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row>
    <row r="40" spans="3:30" ht="15.75" customHeight="1" x14ac:dyDescent="0.25">
      <c r="D40" s="84" t="s">
        <v>159</v>
      </c>
      <c r="E40" s="236" t="s">
        <v>751</v>
      </c>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row>
    <row r="41" spans="3:30" ht="15.75" customHeight="1" x14ac:dyDescent="0.25">
      <c r="D41" s="84" t="s">
        <v>159</v>
      </c>
      <c r="E41" s="236" t="s">
        <v>518</v>
      </c>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row>
    <row r="42" spans="3:30" ht="15.75" customHeight="1" x14ac:dyDescent="0.25">
      <c r="D42" s="84" t="s">
        <v>159</v>
      </c>
      <c r="E42" s="236" t="s">
        <v>519</v>
      </c>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row>
    <row r="43" spans="3:30" ht="15.75" customHeight="1" x14ac:dyDescent="0.25">
      <c r="D43" s="84" t="s">
        <v>159</v>
      </c>
      <c r="E43" s="236" t="s">
        <v>520</v>
      </c>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row>
    <row r="44" spans="3:30" x14ac:dyDescent="0.25">
      <c r="D44" s="236"/>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row>
    <row r="45" spans="3:30" x14ac:dyDescent="0.25">
      <c r="D45" s="236" t="s">
        <v>473</v>
      </c>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row>
    <row r="46" spans="3:30" x14ac:dyDescent="0.25">
      <c r="D46" s="236" t="s">
        <v>474</v>
      </c>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row>
    <row r="47" spans="3:30" ht="5.0999999999999996" customHeight="1" x14ac:dyDescent="0.25"/>
    <row r="48" spans="3:30" x14ac:dyDescent="0.25">
      <c r="D48" s="236" t="s">
        <v>190</v>
      </c>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row>
    <row r="49" spans="3:30" ht="30" customHeight="1" x14ac:dyDescent="0.25"/>
    <row r="50" spans="3:30" ht="21" x14ac:dyDescent="0.25">
      <c r="C50" s="272" t="s">
        <v>169</v>
      </c>
      <c r="D50" s="272"/>
      <c r="E50" s="272"/>
      <c r="F50" s="272"/>
      <c r="G50" s="272"/>
      <c r="H50" s="272"/>
      <c r="I50" s="272"/>
      <c r="J50" s="272"/>
      <c r="K50" s="272"/>
      <c r="L50" s="272"/>
      <c r="M50" s="272"/>
      <c r="N50" s="272"/>
      <c r="O50" s="272"/>
      <c r="P50" s="272"/>
      <c r="Q50" s="272"/>
      <c r="R50" s="272"/>
      <c r="S50" s="272"/>
      <c r="T50" s="272"/>
      <c r="U50" s="272"/>
      <c r="V50" s="272"/>
      <c r="W50" s="272"/>
      <c r="X50" s="272"/>
      <c r="Y50" s="272"/>
      <c r="Z50" s="272"/>
      <c r="AA50" s="272"/>
      <c r="AB50" s="272"/>
      <c r="AC50" s="272"/>
      <c r="AD50" s="272"/>
    </row>
    <row r="51" spans="3:30" ht="15" customHeight="1" thickBot="1" x14ac:dyDescent="0.3"/>
    <row r="52" spans="3:30" s="1" customFormat="1" ht="20.100000000000001" customHeight="1" thickBot="1" x14ac:dyDescent="0.3">
      <c r="C52" s="223"/>
      <c r="D52" s="1" t="s">
        <v>172</v>
      </c>
      <c r="H52" s="1" t="s">
        <v>530</v>
      </c>
      <c r="I52" s="225"/>
      <c r="J52" s="226" t="s">
        <v>529</v>
      </c>
      <c r="K52" s="251" t="s">
        <v>726</v>
      </c>
      <c r="L52" s="251"/>
      <c r="M52" s="252"/>
    </row>
    <row r="53" spans="3:30" ht="5.0999999999999996" customHeight="1" x14ac:dyDescent="0.25"/>
    <row r="54" spans="3:30" x14ac:dyDescent="0.25">
      <c r="D54" s="236" t="s">
        <v>177</v>
      </c>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row>
    <row r="55" spans="3:30" ht="15.75" customHeight="1" x14ac:dyDescent="0.25">
      <c r="C55" s="79"/>
      <c r="D55" s="85"/>
      <c r="E55" s="242" t="s">
        <v>176</v>
      </c>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row>
    <row r="56" spans="3:30" ht="5.0999999999999996" customHeight="1" x14ac:dyDescent="0.25"/>
    <row r="57" spans="3:30" x14ac:dyDescent="0.25">
      <c r="D57" s="236" t="s">
        <v>171</v>
      </c>
      <c r="E57" s="236"/>
      <c r="F57" s="236"/>
      <c r="G57" s="236"/>
      <c r="H57" s="236"/>
    </row>
    <row r="58" spans="3:30" ht="5.0999999999999996" customHeight="1" x14ac:dyDescent="0.25"/>
    <row r="59" spans="3:30" ht="15.75" customHeight="1" x14ac:dyDescent="0.25">
      <c r="C59" s="79"/>
      <c r="D59" s="254" t="s">
        <v>173</v>
      </c>
      <c r="E59" s="254"/>
      <c r="F59" s="242" t="s">
        <v>318</v>
      </c>
      <c r="G59" s="242"/>
      <c r="H59" s="242"/>
      <c r="I59" s="242"/>
      <c r="J59" s="242"/>
      <c r="K59" s="242"/>
      <c r="L59" s="242"/>
      <c r="M59" s="242"/>
      <c r="N59" s="242"/>
      <c r="O59" s="242"/>
      <c r="P59" s="242"/>
      <c r="Q59" s="242"/>
      <c r="R59" s="242"/>
      <c r="S59" s="242"/>
      <c r="T59" s="242"/>
      <c r="U59" s="242"/>
      <c r="V59" s="242"/>
      <c r="W59" s="242"/>
      <c r="X59" s="242"/>
      <c r="Y59" s="242"/>
      <c r="Z59" s="242"/>
      <c r="AA59" s="242"/>
      <c r="AB59" s="242"/>
      <c r="AC59" s="242"/>
      <c r="AD59" s="242"/>
    </row>
    <row r="60" spans="3:30" ht="15.75" customHeight="1" x14ac:dyDescent="0.25">
      <c r="C60" s="79"/>
      <c r="D60" s="86"/>
      <c r="E60" s="86"/>
      <c r="F60" s="242" t="s">
        <v>170</v>
      </c>
      <c r="G60" s="242"/>
      <c r="H60" s="242"/>
      <c r="I60" s="242"/>
      <c r="J60" s="242"/>
      <c r="K60" s="242"/>
      <c r="L60" s="242"/>
      <c r="M60" s="242"/>
      <c r="N60" s="242"/>
      <c r="O60" s="242"/>
      <c r="P60" s="242"/>
      <c r="Q60" s="242"/>
      <c r="R60" s="242"/>
      <c r="S60" s="242"/>
      <c r="T60" s="242"/>
      <c r="U60" s="242"/>
      <c r="V60" s="242"/>
      <c r="W60" s="242"/>
      <c r="X60" s="242"/>
      <c r="Y60" s="242"/>
      <c r="Z60" s="242"/>
      <c r="AA60" s="242"/>
      <c r="AB60" s="242"/>
      <c r="AC60" s="242"/>
      <c r="AD60" s="242"/>
    </row>
    <row r="61" spans="3:30" ht="15.75" customHeight="1" x14ac:dyDescent="0.25">
      <c r="C61" s="79"/>
      <c r="D61" s="86"/>
      <c r="E61" s="86"/>
      <c r="F61" s="242" t="s">
        <v>316</v>
      </c>
      <c r="G61" s="242"/>
      <c r="H61" s="242"/>
      <c r="I61" s="242"/>
      <c r="J61" s="242"/>
      <c r="K61" s="242"/>
      <c r="L61" s="242"/>
      <c r="M61" s="242"/>
      <c r="N61" s="242"/>
      <c r="O61" s="242"/>
      <c r="P61" s="242"/>
      <c r="Q61" s="242"/>
      <c r="R61" s="242"/>
      <c r="S61" s="242"/>
      <c r="T61" s="242"/>
      <c r="U61" s="242"/>
      <c r="V61" s="242"/>
      <c r="W61" s="242"/>
      <c r="X61" s="242"/>
      <c r="Y61" s="242"/>
      <c r="Z61" s="242"/>
      <c r="AA61" s="242"/>
      <c r="AB61" s="242"/>
      <c r="AC61" s="242"/>
      <c r="AD61" s="242"/>
    </row>
    <row r="62" spans="3:30" ht="15.75" customHeight="1" x14ac:dyDescent="0.25">
      <c r="C62" s="79"/>
      <c r="D62" s="86"/>
      <c r="E62" s="86"/>
      <c r="F62" s="242" t="s">
        <v>317</v>
      </c>
      <c r="G62" s="242"/>
      <c r="H62" s="242"/>
      <c r="I62" s="242"/>
      <c r="J62" s="242"/>
      <c r="K62" s="242"/>
      <c r="L62" s="242"/>
      <c r="M62" s="242"/>
      <c r="N62" s="242"/>
      <c r="O62" s="242"/>
      <c r="P62" s="242"/>
      <c r="Q62" s="242"/>
      <c r="R62" s="242"/>
      <c r="S62" s="242"/>
      <c r="T62" s="242"/>
      <c r="U62" s="242"/>
      <c r="V62" s="242"/>
      <c r="W62" s="242"/>
      <c r="X62" s="242"/>
      <c r="Y62" s="242"/>
      <c r="Z62" s="242"/>
      <c r="AA62" s="242"/>
      <c r="AB62" s="242"/>
      <c r="AC62" s="242"/>
      <c r="AD62" s="242"/>
    </row>
    <row r="63" spans="3:30" ht="5.0999999999999996" customHeight="1" x14ac:dyDescent="0.25"/>
    <row r="64" spans="3:30" ht="15.75" customHeight="1" x14ac:dyDescent="0.25">
      <c r="C64" s="79"/>
      <c r="D64" s="254" t="s">
        <v>174</v>
      </c>
      <c r="E64" s="254"/>
      <c r="F64" s="242" t="s">
        <v>319</v>
      </c>
      <c r="G64" s="242"/>
      <c r="H64" s="242"/>
      <c r="I64" s="242"/>
      <c r="J64" s="242"/>
      <c r="K64" s="242"/>
      <c r="L64" s="242"/>
      <c r="M64" s="242"/>
      <c r="N64" s="242"/>
      <c r="O64" s="242"/>
      <c r="P64" s="242"/>
      <c r="Q64" s="242"/>
      <c r="R64" s="242"/>
      <c r="S64" s="242"/>
      <c r="T64" s="242"/>
      <c r="U64" s="242"/>
      <c r="V64" s="242"/>
      <c r="W64" s="242"/>
      <c r="X64" s="242"/>
      <c r="Y64" s="242"/>
      <c r="Z64" s="242"/>
      <c r="AA64" s="242"/>
      <c r="AB64" s="242"/>
      <c r="AC64" s="242"/>
      <c r="AD64" s="242"/>
    </row>
    <row r="65" spans="3:30" ht="15.75" customHeight="1" x14ac:dyDescent="0.25">
      <c r="C65" s="79"/>
      <c r="D65" s="86"/>
      <c r="E65" s="86"/>
      <c r="F65" s="242" t="s">
        <v>310</v>
      </c>
      <c r="G65" s="242"/>
      <c r="H65" s="242"/>
      <c r="I65" s="242"/>
      <c r="J65" s="242"/>
      <c r="K65" s="242"/>
      <c r="L65" s="242"/>
      <c r="M65" s="242"/>
      <c r="N65" s="242"/>
      <c r="O65" s="242"/>
      <c r="P65" s="242"/>
      <c r="Q65" s="242"/>
      <c r="R65" s="242"/>
      <c r="S65" s="242"/>
      <c r="T65" s="242"/>
      <c r="U65" s="242"/>
      <c r="V65" s="242"/>
      <c r="W65" s="242"/>
      <c r="X65" s="242"/>
      <c r="Y65" s="242"/>
      <c r="Z65" s="242"/>
      <c r="AA65" s="242"/>
      <c r="AB65" s="242"/>
      <c r="AC65" s="242"/>
      <c r="AD65" s="242"/>
    </row>
    <row r="66" spans="3:30" ht="15.75" customHeight="1" x14ac:dyDescent="0.25">
      <c r="C66" s="79"/>
      <c r="D66" s="86"/>
      <c r="E66" s="86"/>
      <c r="F66" s="242" t="s">
        <v>344</v>
      </c>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row>
    <row r="67" spans="3:30" ht="15.75" customHeight="1" x14ac:dyDescent="0.25">
      <c r="C67" s="79"/>
      <c r="D67" s="254"/>
      <c r="E67" s="254"/>
      <c r="F67" s="242" t="s">
        <v>345</v>
      </c>
      <c r="G67" s="242"/>
      <c r="H67" s="242"/>
      <c r="I67" s="242"/>
      <c r="J67" s="242"/>
      <c r="K67" s="242"/>
      <c r="L67" s="242"/>
      <c r="M67" s="242"/>
      <c r="N67" s="242"/>
      <c r="O67" s="242"/>
      <c r="P67" s="242"/>
      <c r="Q67" s="242"/>
      <c r="R67" s="242"/>
      <c r="S67" s="242"/>
      <c r="T67" s="242"/>
      <c r="U67" s="242"/>
      <c r="V67" s="242"/>
      <c r="W67" s="242"/>
      <c r="X67" s="242"/>
      <c r="Y67" s="242"/>
      <c r="Z67" s="242"/>
      <c r="AA67" s="242"/>
      <c r="AB67" s="242"/>
      <c r="AC67" s="242"/>
      <c r="AD67" s="242"/>
    </row>
    <row r="68" spans="3:30" ht="15.75" customHeight="1" x14ac:dyDescent="0.25">
      <c r="C68" s="79"/>
      <c r="D68" s="254"/>
      <c r="E68" s="254"/>
      <c r="F68" s="242" t="s">
        <v>346</v>
      </c>
      <c r="G68" s="242"/>
      <c r="H68" s="242"/>
      <c r="I68" s="242"/>
      <c r="J68" s="242"/>
      <c r="K68" s="242"/>
      <c r="L68" s="242"/>
      <c r="M68" s="242"/>
      <c r="N68" s="242"/>
      <c r="O68" s="242"/>
      <c r="P68" s="242"/>
      <c r="Q68" s="242"/>
      <c r="R68" s="242"/>
      <c r="S68" s="242"/>
      <c r="T68" s="242"/>
      <c r="U68" s="242"/>
      <c r="V68" s="242"/>
      <c r="W68" s="242"/>
      <c r="X68" s="242"/>
      <c r="Y68" s="242"/>
      <c r="Z68" s="242"/>
      <c r="AA68" s="242"/>
      <c r="AB68" s="242"/>
      <c r="AC68" s="242"/>
      <c r="AD68" s="242"/>
    </row>
    <row r="69" spans="3:30" ht="30" customHeight="1" x14ac:dyDescent="0.25">
      <c r="C69" s="79"/>
      <c r="D69" s="254"/>
      <c r="E69" s="254"/>
      <c r="F69" s="236" t="s">
        <v>320</v>
      </c>
      <c r="G69" s="236"/>
      <c r="H69" s="236"/>
      <c r="I69" s="236"/>
      <c r="J69" s="236"/>
      <c r="K69" s="236"/>
      <c r="L69" s="236"/>
      <c r="M69" s="236"/>
      <c r="N69" s="236"/>
      <c r="O69" s="236"/>
      <c r="P69" s="236"/>
      <c r="Q69" s="236"/>
      <c r="R69" s="236"/>
      <c r="S69" s="236"/>
      <c r="T69" s="236"/>
      <c r="U69" s="236"/>
      <c r="V69" s="236"/>
      <c r="W69" s="236"/>
      <c r="X69" s="236"/>
      <c r="Y69" s="236"/>
      <c r="Z69" s="236"/>
      <c r="AA69" s="236"/>
      <c r="AB69" s="236"/>
      <c r="AC69" s="236"/>
      <c r="AD69" s="236"/>
    </row>
    <row r="70" spans="3:30" ht="5.0999999999999996" customHeight="1" x14ac:dyDescent="0.25">
      <c r="C70" s="79"/>
      <c r="D70" s="254"/>
      <c r="E70" s="254"/>
      <c r="F70" s="242"/>
      <c r="G70" s="242"/>
      <c r="H70" s="242"/>
      <c r="I70" s="242"/>
      <c r="J70" s="242"/>
      <c r="K70" s="242"/>
      <c r="L70" s="242"/>
      <c r="M70" s="242"/>
      <c r="N70" s="242"/>
      <c r="O70" s="242"/>
      <c r="P70" s="242"/>
      <c r="Q70" s="242"/>
      <c r="R70" s="242"/>
      <c r="S70" s="242"/>
      <c r="T70" s="242"/>
      <c r="U70" s="242"/>
      <c r="V70" s="242"/>
      <c r="W70" s="242"/>
      <c r="X70" s="242"/>
      <c r="Y70" s="242"/>
      <c r="Z70" s="242"/>
      <c r="AA70" s="242"/>
      <c r="AB70" s="242"/>
      <c r="AC70" s="242"/>
      <c r="AD70" s="242"/>
    </row>
    <row r="71" spans="3:30" ht="15.75" customHeight="1" x14ac:dyDescent="0.25">
      <c r="C71" s="79"/>
      <c r="D71" s="254" t="s">
        <v>175</v>
      </c>
      <c r="E71" s="254"/>
      <c r="F71" s="242" t="s">
        <v>754</v>
      </c>
      <c r="G71" s="242"/>
      <c r="H71" s="242"/>
      <c r="I71" s="242"/>
      <c r="J71" s="242"/>
      <c r="K71" s="242"/>
      <c r="L71" s="242"/>
      <c r="M71" s="242"/>
      <c r="N71" s="242"/>
      <c r="O71" s="242"/>
      <c r="P71" s="242"/>
      <c r="Q71" s="242"/>
      <c r="R71" s="242"/>
      <c r="S71" s="242"/>
      <c r="T71" s="242"/>
      <c r="U71" s="242"/>
      <c r="V71" s="242"/>
      <c r="W71" s="242"/>
      <c r="X71" s="242"/>
      <c r="Y71" s="242"/>
      <c r="Z71" s="242"/>
      <c r="AA71" s="242"/>
      <c r="AB71" s="242"/>
      <c r="AC71" s="242"/>
      <c r="AD71" s="242"/>
    </row>
    <row r="72" spans="3:30" ht="15.75" customHeight="1" x14ac:dyDescent="0.25">
      <c r="C72" s="79"/>
      <c r="D72" s="254"/>
      <c r="E72" s="254"/>
      <c r="F72" s="242" t="s">
        <v>322</v>
      </c>
      <c r="G72" s="242"/>
      <c r="H72" s="242"/>
      <c r="I72" s="242"/>
      <c r="J72" s="242"/>
      <c r="K72" s="242"/>
      <c r="L72" s="242"/>
      <c r="M72" s="242"/>
      <c r="N72" s="242"/>
      <c r="O72" s="242"/>
      <c r="P72" s="242"/>
      <c r="Q72" s="242"/>
      <c r="R72" s="242"/>
      <c r="S72" s="242"/>
      <c r="T72" s="242"/>
      <c r="U72" s="242"/>
      <c r="V72" s="242"/>
      <c r="W72" s="242"/>
      <c r="X72" s="242"/>
      <c r="Y72" s="242"/>
      <c r="Z72" s="242"/>
      <c r="AA72" s="242"/>
      <c r="AB72" s="242"/>
      <c r="AC72" s="242"/>
      <c r="AD72" s="242"/>
    </row>
    <row r="73" spans="3:30" ht="15.75" customHeight="1" x14ac:dyDescent="0.25">
      <c r="C73" s="79"/>
      <c r="D73" s="86"/>
      <c r="E73" s="86"/>
      <c r="F73" s="236" t="s">
        <v>323</v>
      </c>
      <c r="G73" s="236"/>
      <c r="H73" s="236"/>
      <c r="I73" s="236"/>
      <c r="J73" s="236"/>
      <c r="K73" s="236"/>
      <c r="L73" s="236"/>
      <c r="M73" s="236"/>
      <c r="N73" s="236"/>
      <c r="O73" s="236"/>
      <c r="P73" s="236"/>
      <c r="Q73" s="236"/>
      <c r="R73" s="236"/>
      <c r="S73" s="236"/>
      <c r="T73" s="236"/>
      <c r="U73" s="236"/>
      <c r="V73" s="236"/>
      <c r="W73" s="236"/>
      <c r="X73" s="236"/>
      <c r="Y73" s="236"/>
      <c r="Z73" s="236"/>
      <c r="AA73" s="236"/>
      <c r="AB73" s="236"/>
      <c r="AC73" s="236"/>
      <c r="AD73" s="236"/>
    </row>
    <row r="74" spans="3:30" ht="15.75" customHeight="1" x14ac:dyDescent="0.25">
      <c r="C74" s="79"/>
      <c r="D74" s="85"/>
      <c r="E74" s="85"/>
    </row>
    <row r="75" spans="3:30" ht="15.75" customHeight="1" x14ac:dyDescent="0.25">
      <c r="C75" s="79"/>
      <c r="D75" s="85"/>
      <c r="E75" s="85"/>
      <c r="F75" s="255" t="s">
        <v>178</v>
      </c>
      <c r="G75" s="255"/>
      <c r="H75" s="255"/>
      <c r="I75" s="255"/>
      <c r="J75" s="255"/>
      <c r="K75" s="255"/>
      <c r="L75" s="255"/>
      <c r="M75" s="255"/>
      <c r="N75" s="255"/>
      <c r="O75" s="255"/>
      <c r="P75" s="255"/>
      <c r="Q75" s="255"/>
      <c r="R75" s="255"/>
      <c r="S75" s="255"/>
      <c r="T75" s="255"/>
      <c r="U75" s="87"/>
      <c r="V75" s="255" t="s">
        <v>226</v>
      </c>
      <c r="W75" s="255"/>
      <c r="X75" s="255"/>
      <c r="Y75" s="255"/>
      <c r="Z75" s="255"/>
      <c r="AA75" s="255"/>
      <c r="AB75" s="255"/>
      <c r="AC75" s="255"/>
      <c r="AD75" s="255"/>
    </row>
    <row r="76" spans="3:30" ht="5.0999999999999996" customHeight="1" x14ac:dyDescent="0.25"/>
    <row r="77" spans="3:30" ht="30" customHeight="1" x14ac:dyDescent="0.25">
      <c r="C77" s="79"/>
      <c r="D77" s="85"/>
      <c r="E77" s="85"/>
      <c r="F77" s="237" t="s">
        <v>181</v>
      </c>
      <c r="G77" s="237"/>
      <c r="H77" s="237"/>
      <c r="I77" s="237"/>
      <c r="J77" s="47"/>
      <c r="K77" s="237" t="s">
        <v>186</v>
      </c>
      <c r="L77" s="237"/>
      <c r="M77" s="237"/>
      <c r="N77" s="237"/>
      <c r="O77" s="237"/>
      <c r="P77" s="237"/>
      <c r="Q77" s="47"/>
      <c r="R77" s="281" t="s">
        <v>179</v>
      </c>
      <c r="S77" s="293"/>
      <c r="T77" s="282"/>
      <c r="U77" s="88"/>
      <c r="V77" s="249">
        <v>1.1000000000000001</v>
      </c>
      <c r="W77" s="250"/>
      <c r="X77" s="238" t="s">
        <v>187</v>
      </c>
      <c r="Y77" s="238"/>
      <c r="Z77" s="238"/>
      <c r="AA77" s="238"/>
      <c r="AB77" s="238"/>
      <c r="AC77" s="238"/>
      <c r="AD77" s="239"/>
    </row>
    <row r="78" spans="3:30" ht="30" customHeight="1" x14ac:dyDescent="0.25">
      <c r="C78" s="79"/>
      <c r="D78" s="85"/>
      <c r="E78" s="85"/>
      <c r="F78" s="237" t="s">
        <v>182</v>
      </c>
      <c r="G78" s="237"/>
      <c r="H78" s="237"/>
      <c r="I78" s="237"/>
      <c r="J78" s="47"/>
      <c r="K78" s="237" t="s">
        <v>184</v>
      </c>
      <c r="L78" s="237"/>
      <c r="M78" s="237"/>
      <c r="N78" s="237"/>
      <c r="O78" s="237"/>
      <c r="P78" s="237"/>
      <c r="Q78" s="47"/>
      <c r="R78" s="283"/>
      <c r="S78" s="294"/>
      <c r="T78" s="284"/>
      <c r="U78" s="88"/>
      <c r="V78" s="249">
        <v>0.85</v>
      </c>
      <c r="W78" s="250"/>
      <c r="X78" s="238" t="s">
        <v>81</v>
      </c>
      <c r="Y78" s="238"/>
      <c r="Z78" s="238"/>
      <c r="AA78" s="238"/>
      <c r="AB78" s="238"/>
      <c r="AC78" s="238"/>
      <c r="AD78" s="239"/>
    </row>
    <row r="79" spans="3:30" ht="30" customHeight="1" x14ac:dyDescent="0.25">
      <c r="C79" s="79"/>
      <c r="D79" s="85"/>
      <c r="E79" s="85"/>
      <c r="F79" s="237" t="s">
        <v>185</v>
      </c>
      <c r="G79" s="237"/>
      <c r="H79" s="237"/>
      <c r="I79" s="237"/>
      <c r="J79" s="47"/>
      <c r="K79" s="237" t="s">
        <v>183</v>
      </c>
      <c r="L79" s="237"/>
      <c r="M79" s="237"/>
      <c r="N79" s="237"/>
      <c r="O79" s="237"/>
      <c r="P79" s="237"/>
      <c r="Q79" s="47"/>
      <c r="R79" s="285"/>
      <c r="S79" s="295"/>
      <c r="T79" s="286"/>
      <c r="U79" s="88"/>
      <c r="V79" s="249">
        <v>0.15</v>
      </c>
      <c r="W79" s="250"/>
      <c r="X79" s="238" t="s">
        <v>81</v>
      </c>
      <c r="Y79" s="238"/>
      <c r="Z79" s="238"/>
      <c r="AA79" s="238"/>
      <c r="AB79" s="238"/>
      <c r="AC79" s="238"/>
      <c r="AD79" s="239"/>
    </row>
    <row r="80" spans="3:30" ht="45" customHeight="1" x14ac:dyDescent="0.2">
      <c r="C80" s="79"/>
      <c r="D80" s="85"/>
      <c r="E80" s="85"/>
      <c r="V80" s="292" t="s">
        <v>203</v>
      </c>
      <c r="W80" s="292"/>
      <c r="X80" s="292"/>
      <c r="Y80" s="292"/>
      <c r="Z80" s="292"/>
      <c r="AA80" s="292"/>
      <c r="AB80" s="292"/>
      <c r="AC80" s="292"/>
      <c r="AD80" s="292"/>
    </row>
    <row r="81" spans="3:30" ht="15.75" customHeight="1" x14ac:dyDescent="0.25">
      <c r="C81" s="79"/>
      <c r="D81" s="85"/>
      <c r="E81" s="85"/>
    </row>
    <row r="82" spans="3:30" ht="15.75" customHeight="1" x14ac:dyDescent="0.25">
      <c r="C82" s="79"/>
      <c r="D82" s="85"/>
      <c r="E82" s="85"/>
      <c r="F82" s="79" t="s">
        <v>324</v>
      </c>
    </row>
    <row r="83" spans="3:30" ht="15.75" customHeight="1" x14ac:dyDescent="0.25">
      <c r="C83" s="79"/>
      <c r="D83" s="254"/>
      <c r="E83" s="254"/>
      <c r="F83" s="242"/>
      <c r="G83" s="242"/>
      <c r="H83" s="242"/>
      <c r="I83" s="242"/>
      <c r="J83" s="242"/>
      <c r="K83" s="242"/>
      <c r="L83" s="242"/>
      <c r="M83" s="242"/>
      <c r="N83" s="242"/>
      <c r="O83" s="242"/>
      <c r="P83" s="242"/>
      <c r="Q83" s="242"/>
      <c r="R83" s="242"/>
      <c r="S83" s="242"/>
      <c r="T83" s="242"/>
      <c r="U83" s="242"/>
      <c r="V83" s="242"/>
      <c r="W83" s="242"/>
      <c r="X83" s="242"/>
      <c r="Y83" s="242"/>
      <c r="Z83" s="242"/>
      <c r="AA83" s="242"/>
      <c r="AB83" s="242"/>
      <c r="AC83" s="242"/>
      <c r="AD83" s="242"/>
    </row>
    <row r="84" spans="3:30" ht="15.75" customHeight="1" x14ac:dyDescent="0.25">
      <c r="C84" s="79"/>
      <c r="D84" s="254" t="s">
        <v>321</v>
      </c>
      <c r="E84" s="254"/>
      <c r="F84" s="301" t="s">
        <v>753</v>
      </c>
      <c r="G84" s="301"/>
      <c r="H84" s="301"/>
      <c r="I84" s="301"/>
      <c r="J84" s="301"/>
      <c r="K84" s="301"/>
      <c r="L84" s="301"/>
      <c r="M84" s="301"/>
      <c r="N84" s="301"/>
      <c r="O84" s="301"/>
      <c r="P84" s="301"/>
      <c r="Q84" s="301"/>
      <c r="R84" s="301"/>
      <c r="S84" s="301"/>
      <c r="T84" s="301"/>
      <c r="U84" s="301"/>
      <c r="V84" s="301"/>
      <c r="W84" s="301"/>
      <c r="X84" s="301"/>
      <c r="Y84" s="301"/>
      <c r="Z84" s="301"/>
      <c r="AA84" s="301"/>
      <c r="AB84" s="301"/>
      <c r="AC84" s="301"/>
      <c r="AD84" s="301"/>
    </row>
    <row r="85" spans="3:30" ht="5.0999999999999996" customHeight="1" x14ac:dyDescent="0.25"/>
    <row r="86" spans="3:30" ht="30" customHeight="1" x14ac:dyDescent="0.25">
      <c r="C86" s="79"/>
      <c r="D86" s="153"/>
      <c r="E86" s="153"/>
      <c r="F86" s="236" t="s">
        <v>755</v>
      </c>
      <c r="G86" s="236"/>
      <c r="H86" s="236"/>
      <c r="I86" s="236"/>
      <c r="J86" s="236"/>
      <c r="K86" s="236"/>
      <c r="L86" s="236"/>
      <c r="M86" s="236"/>
      <c r="N86" s="236"/>
      <c r="O86" s="236"/>
      <c r="P86" s="236"/>
      <c r="Q86" s="236"/>
      <c r="R86" s="236"/>
      <c r="S86" s="236"/>
      <c r="T86" s="236"/>
      <c r="U86" s="236"/>
      <c r="V86" s="236"/>
      <c r="W86" s="236"/>
      <c r="X86" s="236"/>
      <c r="Y86" s="236"/>
      <c r="Z86" s="236"/>
      <c r="AA86" s="236"/>
      <c r="AB86" s="236"/>
      <c r="AC86" s="236"/>
      <c r="AD86" s="236"/>
    </row>
    <row r="87" spans="3:30" ht="5.0999999999999996" customHeight="1" x14ac:dyDescent="0.25">
      <c r="C87" s="79"/>
      <c r="D87" s="157"/>
      <c r="E87" s="157"/>
      <c r="F87" s="158"/>
      <c r="G87" s="158"/>
      <c r="H87" s="158"/>
      <c r="I87" s="158"/>
      <c r="J87" s="158"/>
      <c r="K87" s="158"/>
      <c r="L87" s="158"/>
      <c r="M87" s="158"/>
      <c r="N87" s="158"/>
      <c r="O87" s="158"/>
      <c r="P87" s="158"/>
      <c r="Q87" s="158"/>
      <c r="R87" s="158"/>
      <c r="S87" s="158"/>
      <c r="T87" s="158"/>
      <c r="U87" s="158"/>
      <c r="V87" s="158"/>
      <c r="W87" s="163"/>
      <c r="X87" s="163"/>
      <c r="Y87" s="163"/>
      <c r="Z87" s="158"/>
      <c r="AA87" s="158"/>
      <c r="AB87" s="158"/>
      <c r="AC87" s="158"/>
      <c r="AD87" s="158"/>
    </row>
    <row r="88" spans="3:30" ht="15.75" customHeight="1" x14ac:dyDescent="0.25">
      <c r="C88" s="79"/>
      <c r="D88" s="153"/>
      <c r="E88" s="153"/>
      <c r="F88" s="154" t="s">
        <v>499</v>
      </c>
      <c r="G88" s="154"/>
      <c r="H88" s="154"/>
      <c r="I88" s="154"/>
      <c r="J88" s="154"/>
      <c r="K88" s="154"/>
      <c r="L88" s="154"/>
      <c r="M88" s="154"/>
      <c r="N88" s="154"/>
      <c r="O88" s="154"/>
      <c r="P88" s="154"/>
      <c r="Q88" s="154"/>
      <c r="R88" s="154"/>
      <c r="S88" s="154"/>
      <c r="T88" s="154"/>
      <c r="U88" s="154"/>
      <c r="V88" s="154"/>
      <c r="W88" s="163"/>
      <c r="X88" s="163"/>
      <c r="Y88" s="163"/>
      <c r="Z88" s="154"/>
      <c r="AA88" s="154"/>
      <c r="AB88" s="154"/>
      <c r="AC88" s="154"/>
      <c r="AD88" s="154"/>
    </row>
    <row r="89" spans="3:30" ht="15.75" customHeight="1" x14ac:dyDescent="0.25">
      <c r="C89" s="79"/>
      <c r="D89" s="157"/>
      <c r="E89" s="157"/>
      <c r="F89" s="79" t="s">
        <v>510</v>
      </c>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8"/>
    </row>
    <row r="90" spans="3:30" ht="15.75" customHeight="1" x14ac:dyDescent="0.25">
      <c r="C90" s="79"/>
      <c r="D90" s="157"/>
      <c r="E90" s="157"/>
      <c r="F90" s="154" t="s">
        <v>507</v>
      </c>
      <c r="G90" s="158"/>
      <c r="H90" s="158"/>
      <c r="I90" s="158"/>
      <c r="J90" s="158"/>
      <c r="K90" s="158"/>
      <c r="L90" s="158"/>
      <c r="M90" s="158"/>
      <c r="N90" s="158"/>
      <c r="O90" s="158"/>
      <c r="P90" s="158"/>
      <c r="Q90" s="158"/>
      <c r="R90" s="158"/>
      <c r="S90" s="158"/>
      <c r="T90" s="158"/>
      <c r="U90" s="158"/>
      <c r="V90" s="158"/>
      <c r="W90" s="158"/>
      <c r="X90" s="158"/>
      <c r="Y90" s="158"/>
      <c r="Z90" s="158"/>
      <c r="AA90" s="158"/>
      <c r="AB90" s="158"/>
      <c r="AC90" s="158"/>
      <c r="AD90" s="158"/>
    </row>
    <row r="91" spans="3:30" ht="15.75" customHeight="1" x14ac:dyDescent="0.25">
      <c r="C91" s="79"/>
      <c r="D91" s="157"/>
      <c r="E91" s="157"/>
      <c r="F91" s="242" t="s">
        <v>511</v>
      </c>
      <c r="G91" s="242"/>
      <c r="H91" s="242"/>
      <c r="I91" s="242"/>
      <c r="J91" s="242"/>
      <c r="K91" s="242"/>
      <c r="L91" s="242"/>
      <c r="M91" s="242"/>
      <c r="N91" s="242"/>
      <c r="O91" s="242"/>
      <c r="P91" s="242"/>
      <c r="Q91" s="242"/>
      <c r="R91" s="242"/>
      <c r="S91" s="242"/>
      <c r="T91" s="242"/>
      <c r="U91" s="242"/>
      <c r="V91" s="242"/>
      <c r="W91" s="242"/>
      <c r="X91" s="242"/>
      <c r="Y91" s="242"/>
      <c r="Z91" s="242"/>
      <c r="AA91" s="242"/>
      <c r="AB91" s="242"/>
      <c r="AC91" s="242"/>
      <c r="AD91" s="242"/>
    </row>
    <row r="92" spans="3:30" ht="5.0999999999999996" customHeight="1" x14ac:dyDescent="0.25">
      <c r="C92" s="79"/>
      <c r="D92" s="153"/>
      <c r="E92" s="153"/>
      <c r="G92" s="154"/>
      <c r="H92" s="154"/>
      <c r="I92" s="154"/>
      <c r="J92" s="154"/>
      <c r="K92" s="154"/>
      <c r="L92" s="154"/>
      <c r="M92" s="154"/>
      <c r="N92" s="154"/>
      <c r="O92" s="154"/>
      <c r="P92" s="154"/>
      <c r="Q92" s="154"/>
      <c r="R92" s="154"/>
      <c r="S92" s="154"/>
      <c r="T92" s="154"/>
      <c r="U92" s="154"/>
      <c r="V92" s="154"/>
      <c r="W92" s="154"/>
      <c r="X92" s="154"/>
      <c r="Y92" s="154"/>
      <c r="Z92" s="154"/>
      <c r="AA92" s="154"/>
      <c r="AB92" s="154"/>
      <c r="AC92" s="154"/>
      <c r="AD92" s="154"/>
    </row>
    <row r="93" spans="3:30" ht="15.75" customHeight="1" x14ac:dyDescent="0.25">
      <c r="C93" s="79"/>
      <c r="D93" s="254"/>
      <c r="E93" s="254"/>
      <c r="F93" s="242" t="s">
        <v>506</v>
      </c>
      <c r="G93" s="242"/>
      <c r="H93" s="242"/>
      <c r="I93" s="242"/>
      <c r="J93" s="242"/>
      <c r="K93" s="242"/>
      <c r="L93" s="242"/>
      <c r="M93" s="242"/>
      <c r="N93" s="242"/>
      <c r="O93" s="242"/>
      <c r="P93" s="242"/>
      <c r="Q93" s="242"/>
      <c r="R93" s="242"/>
      <c r="S93" s="242"/>
      <c r="T93" s="242"/>
      <c r="U93" s="242"/>
      <c r="V93" s="242"/>
      <c r="W93" s="242"/>
      <c r="X93" s="242"/>
      <c r="Y93" s="242"/>
      <c r="Z93" s="242"/>
      <c r="AA93" s="242"/>
      <c r="AB93" s="242"/>
      <c r="AC93" s="242"/>
      <c r="AD93" s="242"/>
    </row>
    <row r="94" spans="3:30" ht="15.75" customHeight="1" x14ac:dyDescent="0.25">
      <c r="C94" s="79"/>
      <c r="D94" s="153"/>
      <c r="E94" s="153"/>
      <c r="F94" s="236" t="s">
        <v>323</v>
      </c>
      <c r="G94" s="236"/>
      <c r="H94" s="236"/>
      <c r="I94" s="236"/>
      <c r="J94" s="236"/>
      <c r="K94" s="236"/>
      <c r="L94" s="236"/>
      <c r="M94" s="236"/>
      <c r="N94" s="236"/>
      <c r="O94" s="236"/>
      <c r="P94" s="236"/>
      <c r="Q94" s="236"/>
      <c r="R94" s="236"/>
      <c r="S94" s="236"/>
      <c r="T94" s="236"/>
      <c r="U94" s="236"/>
      <c r="V94" s="236"/>
      <c r="W94" s="236"/>
      <c r="X94" s="236"/>
      <c r="Y94" s="236"/>
      <c r="Z94" s="236"/>
      <c r="AA94" s="236"/>
      <c r="AB94" s="236"/>
      <c r="AC94" s="236"/>
      <c r="AD94" s="236"/>
    </row>
    <row r="95" spans="3:30" ht="15.75" customHeight="1" x14ac:dyDescent="0.25">
      <c r="C95" s="79"/>
      <c r="D95" s="85"/>
      <c r="E95" s="85"/>
    </row>
    <row r="96" spans="3:30" ht="15.75" customHeight="1" x14ac:dyDescent="0.25">
      <c r="C96" s="79"/>
      <c r="D96" s="85"/>
      <c r="E96" s="85"/>
      <c r="F96" s="255" t="s">
        <v>178</v>
      </c>
      <c r="G96" s="255"/>
      <c r="H96" s="255"/>
      <c r="I96" s="255"/>
      <c r="J96" s="255"/>
      <c r="K96" s="255"/>
      <c r="L96" s="255"/>
      <c r="M96" s="255"/>
      <c r="N96" s="255"/>
      <c r="O96" s="255"/>
      <c r="P96" s="255"/>
      <c r="Q96" s="255"/>
      <c r="R96" s="255"/>
      <c r="S96" s="255"/>
      <c r="T96" s="255"/>
      <c r="U96" s="87"/>
      <c r="V96" s="255" t="s">
        <v>226</v>
      </c>
      <c r="W96" s="255"/>
      <c r="X96" s="255"/>
      <c r="Y96" s="255"/>
      <c r="Z96" s="255"/>
      <c r="AA96" s="255"/>
      <c r="AB96" s="255"/>
      <c r="AC96" s="255"/>
      <c r="AD96" s="255"/>
    </row>
    <row r="97" spans="3:30" ht="5.0999999999999996" customHeight="1" x14ac:dyDescent="0.25"/>
    <row r="98" spans="3:30" ht="30" customHeight="1" x14ac:dyDescent="0.25">
      <c r="C98" s="79"/>
      <c r="D98" s="85"/>
      <c r="E98" s="85"/>
      <c r="F98" s="237" t="s">
        <v>500</v>
      </c>
      <c r="G98" s="237"/>
      <c r="H98" s="237"/>
      <c r="I98" s="237"/>
      <c r="J98" s="47"/>
      <c r="K98" s="237" t="s">
        <v>503</v>
      </c>
      <c r="L98" s="237"/>
      <c r="M98" s="237"/>
      <c r="N98" s="237"/>
      <c r="O98" s="237"/>
      <c r="P98" s="237"/>
      <c r="Q98" s="47"/>
      <c r="R98" s="281" t="s">
        <v>502</v>
      </c>
      <c r="S98" s="293"/>
      <c r="T98" s="282"/>
      <c r="U98" s="88"/>
      <c r="V98" s="249">
        <v>0.85</v>
      </c>
      <c r="W98" s="250"/>
      <c r="X98" s="238" t="s">
        <v>505</v>
      </c>
      <c r="Y98" s="238"/>
      <c r="Z98" s="238"/>
      <c r="AA98" s="238"/>
      <c r="AB98" s="238"/>
      <c r="AC98" s="238"/>
      <c r="AD98" s="239"/>
    </row>
    <row r="99" spans="3:30" ht="30" customHeight="1" x14ac:dyDescent="0.25">
      <c r="C99" s="79"/>
      <c r="D99" s="85"/>
      <c r="E99" s="85"/>
      <c r="F99" s="237" t="s">
        <v>501</v>
      </c>
      <c r="G99" s="237"/>
      <c r="H99" s="237"/>
      <c r="I99" s="237"/>
      <c r="J99" s="47"/>
      <c r="K99" s="237" t="s">
        <v>504</v>
      </c>
      <c r="L99" s="237"/>
      <c r="M99" s="237"/>
      <c r="N99" s="237"/>
      <c r="O99" s="237"/>
      <c r="P99" s="237"/>
      <c r="Q99" s="47"/>
      <c r="R99" s="285"/>
      <c r="S99" s="295"/>
      <c r="T99" s="286"/>
      <c r="U99" s="88"/>
      <c r="V99" s="249">
        <v>0.15</v>
      </c>
      <c r="W99" s="250"/>
      <c r="X99" s="238" t="s">
        <v>505</v>
      </c>
      <c r="Y99" s="238"/>
      <c r="Z99" s="238"/>
      <c r="AA99" s="238"/>
      <c r="AB99" s="238"/>
      <c r="AC99" s="238"/>
      <c r="AD99" s="239"/>
    </row>
    <row r="100" spans="3:30" ht="45" customHeight="1" x14ac:dyDescent="0.2">
      <c r="C100" s="79"/>
      <c r="D100" s="85"/>
      <c r="E100" s="85"/>
      <c r="V100" s="292" t="s">
        <v>203</v>
      </c>
      <c r="W100" s="292"/>
      <c r="X100" s="292"/>
      <c r="Y100" s="292"/>
      <c r="Z100" s="292"/>
      <c r="AA100" s="292"/>
      <c r="AB100" s="292"/>
      <c r="AC100" s="292"/>
      <c r="AD100" s="292"/>
    </row>
    <row r="101" spans="3:30" ht="15.75" customHeight="1" x14ac:dyDescent="0.25">
      <c r="C101" s="79"/>
      <c r="D101" s="254" t="s">
        <v>498</v>
      </c>
      <c r="E101" s="254"/>
      <c r="F101" s="242" t="s">
        <v>312</v>
      </c>
      <c r="G101" s="242"/>
      <c r="H101" s="242"/>
      <c r="I101" s="242"/>
      <c r="J101" s="242"/>
      <c r="K101" s="242"/>
      <c r="L101" s="242"/>
      <c r="M101" s="242"/>
      <c r="N101" s="242"/>
      <c r="O101" s="242"/>
      <c r="P101" s="242"/>
      <c r="Q101" s="242"/>
      <c r="R101" s="242"/>
      <c r="S101" s="242"/>
      <c r="T101" s="242"/>
      <c r="U101" s="242"/>
      <c r="V101" s="242"/>
      <c r="W101" s="242"/>
      <c r="X101" s="242"/>
      <c r="Y101" s="242"/>
      <c r="Z101" s="242"/>
      <c r="AA101" s="242"/>
      <c r="AB101" s="242"/>
      <c r="AC101" s="242"/>
      <c r="AD101" s="242"/>
    </row>
    <row r="102" spans="3:30" ht="15" x14ac:dyDescent="0.25">
      <c r="C102" s="79"/>
      <c r="D102" s="86"/>
      <c r="E102" s="86"/>
      <c r="F102" s="236" t="s">
        <v>512</v>
      </c>
      <c r="G102" s="236"/>
      <c r="H102" s="236"/>
      <c r="I102" s="236"/>
      <c r="J102" s="236"/>
      <c r="K102" s="236"/>
      <c r="L102" s="236"/>
      <c r="M102" s="236"/>
      <c r="N102" s="236"/>
      <c r="O102" s="236"/>
      <c r="P102" s="236"/>
      <c r="Q102" s="236"/>
      <c r="R102" s="236"/>
      <c r="S102" s="236"/>
      <c r="T102" s="236"/>
      <c r="U102" s="236"/>
      <c r="V102" s="236"/>
      <c r="W102" s="236"/>
      <c r="X102" s="236"/>
      <c r="Y102" s="236"/>
      <c r="Z102" s="236"/>
      <c r="AA102" s="236"/>
      <c r="AB102" s="236"/>
      <c r="AC102" s="236"/>
      <c r="AD102" s="236"/>
    </row>
    <row r="103" spans="3:30" ht="45" customHeight="1" x14ac:dyDescent="0.25">
      <c r="C103" s="79"/>
      <c r="D103" s="86"/>
      <c r="E103" s="86"/>
      <c r="F103" s="236" t="s">
        <v>513</v>
      </c>
      <c r="G103" s="236"/>
      <c r="H103" s="236"/>
      <c r="I103" s="236"/>
      <c r="J103" s="236"/>
      <c r="K103" s="236"/>
      <c r="L103" s="236"/>
      <c r="M103" s="236"/>
      <c r="N103" s="236"/>
      <c r="O103" s="236"/>
      <c r="P103" s="236"/>
      <c r="Q103" s="236"/>
      <c r="R103" s="236"/>
      <c r="S103" s="236"/>
      <c r="T103" s="236"/>
      <c r="U103" s="236"/>
      <c r="V103" s="236"/>
      <c r="W103" s="236"/>
      <c r="X103" s="236"/>
      <c r="Y103" s="236"/>
      <c r="Z103" s="236"/>
      <c r="AA103" s="236"/>
      <c r="AB103" s="236"/>
      <c r="AC103" s="236"/>
      <c r="AD103" s="236"/>
    </row>
    <row r="104" spans="3:30" ht="15" x14ac:dyDescent="0.25">
      <c r="C104" s="79"/>
      <c r="D104" s="86"/>
      <c r="E104" s="86"/>
      <c r="F104" s="236" t="s">
        <v>313</v>
      </c>
      <c r="G104" s="236"/>
      <c r="H104" s="236"/>
      <c r="I104" s="236"/>
      <c r="J104" s="236"/>
      <c r="K104" s="236"/>
      <c r="L104" s="236"/>
      <c r="M104" s="236"/>
      <c r="N104" s="236"/>
      <c r="O104" s="236"/>
      <c r="P104" s="236"/>
      <c r="Q104" s="236"/>
      <c r="R104" s="236"/>
      <c r="S104" s="236"/>
      <c r="T104" s="236"/>
      <c r="U104" s="236"/>
      <c r="V104" s="236"/>
      <c r="W104" s="236"/>
      <c r="X104" s="236"/>
      <c r="Y104" s="236"/>
      <c r="Z104" s="236"/>
      <c r="AA104" s="236"/>
      <c r="AB104" s="236"/>
      <c r="AC104" s="236"/>
      <c r="AD104" s="236"/>
    </row>
    <row r="105" spans="3:30" ht="30" customHeight="1" x14ac:dyDescent="0.25">
      <c r="C105" s="79"/>
      <c r="D105" s="86"/>
      <c r="E105" s="86"/>
      <c r="F105" s="236" t="s">
        <v>475</v>
      </c>
      <c r="G105" s="236"/>
      <c r="H105" s="236"/>
      <c r="I105" s="236"/>
      <c r="J105" s="236"/>
      <c r="K105" s="236"/>
      <c r="L105" s="236"/>
      <c r="M105" s="236"/>
      <c r="N105" s="236"/>
      <c r="O105" s="236"/>
      <c r="P105" s="236"/>
      <c r="Q105" s="236"/>
      <c r="R105" s="236"/>
      <c r="S105" s="236"/>
      <c r="T105" s="236"/>
      <c r="U105" s="236"/>
      <c r="V105" s="236"/>
      <c r="W105" s="236"/>
      <c r="X105" s="236"/>
      <c r="Y105" s="236"/>
      <c r="Z105" s="236"/>
      <c r="AA105" s="236"/>
      <c r="AB105" s="236"/>
      <c r="AC105" s="236"/>
      <c r="AD105" s="236"/>
    </row>
    <row r="106" spans="3:30" ht="15" x14ac:dyDescent="0.25">
      <c r="C106" s="79"/>
      <c r="D106" s="86"/>
      <c r="E106" s="86"/>
      <c r="F106" s="236" t="s">
        <v>314</v>
      </c>
      <c r="G106" s="236"/>
      <c r="H106" s="236"/>
      <c r="I106" s="236"/>
      <c r="J106" s="236"/>
      <c r="K106" s="236"/>
      <c r="L106" s="236"/>
      <c r="M106" s="236"/>
      <c r="N106" s="236"/>
      <c r="O106" s="236"/>
      <c r="P106" s="236"/>
      <c r="Q106" s="236"/>
      <c r="R106" s="236"/>
      <c r="S106" s="236"/>
      <c r="T106" s="236"/>
      <c r="U106" s="236"/>
      <c r="V106" s="236"/>
      <c r="W106" s="236"/>
      <c r="X106" s="236"/>
      <c r="Y106" s="236"/>
      <c r="Z106" s="236"/>
      <c r="AA106" s="236"/>
      <c r="AB106" s="236"/>
      <c r="AC106" s="236"/>
      <c r="AD106" s="236"/>
    </row>
    <row r="107" spans="3:30" ht="15" x14ac:dyDescent="0.25">
      <c r="C107" s="79"/>
      <c r="D107" s="86"/>
      <c r="E107" s="86"/>
      <c r="F107" s="236" t="s">
        <v>315</v>
      </c>
      <c r="G107" s="236"/>
      <c r="H107" s="236"/>
      <c r="I107" s="236"/>
      <c r="J107" s="236"/>
      <c r="K107" s="236"/>
      <c r="L107" s="236"/>
      <c r="M107" s="236"/>
      <c r="N107" s="236"/>
      <c r="O107" s="236"/>
      <c r="P107" s="236"/>
      <c r="Q107" s="236"/>
      <c r="R107" s="236"/>
      <c r="S107" s="236"/>
      <c r="T107" s="236"/>
      <c r="U107" s="236"/>
      <c r="V107" s="236"/>
      <c r="W107" s="236"/>
      <c r="X107" s="236"/>
      <c r="Y107" s="236"/>
      <c r="Z107" s="236"/>
      <c r="AA107" s="236"/>
      <c r="AB107" s="236"/>
      <c r="AC107" s="236"/>
      <c r="AD107" s="236"/>
    </row>
    <row r="108" spans="3:30" ht="5.0999999999999996" customHeight="1" x14ac:dyDescent="0.25"/>
    <row r="109" spans="3:30" ht="30" customHeight="1" x14ac:dyDescent="0.25">
      <c r="C109" s="79"/>
      <c r="D109" s="86"/>
      <c r="E109" s="86"/>
      <c r="F109" s="236" t="s">
        <v>514</v>
      </c>
      <c r="G109" s="236"/>
      <c r="H109" s="236"/>
      <c r="I109" s="236"/>
      <c r="J109" s="236"/>
      <c r="K109" s="236"/>
      <c r="L109" s="236"/>
      <c r="M109" s="236"/>
      <c r="N109" s="236"/>
      <c r="O109" s="236"/>
      <c r="P109" s="236"/>
      <c r="Q109" s="236"/>
      <c r="R109" s="236"/>
      <c r="S109" s="236"/>
      <c r="T109" s="236"/>
      <c r="U109" s="236"/>
      <c r="V109" s="236"/>
      <c r="W109" s="236"/>
      <c r="X109" s="236"/>
      <c r="Y109" s="236"/>
      <c r="Z109" s="236"/>
      <c r="AA109" s="236"/>
      <c r="AB109" s="236"/>
      <c r="AC109" s="236"/>
      <c r="AD109" s="236"/>
    </row>
    <row r="110" spans="3:30" ht="30" customHeight="1" x14ac:dyDescent="0.25"/>
    <row r="111" spans="3:30" ht="21" x14ac:dyDescent="0.25">
      <c r="C111" s="272" t="s">
        <v>188</v>
      </c>
      <c r="D111" s="272"/>
      <c r="E111" s="272"/>
      <c r="F111" s="272"/>
      <c r="G111" s="272"/>
      <c r="H111" s="272"/>
      <c r="I111" s="272"/>
      <c r="J111" s="272"/>
      <c r="K111" s="272"/>
      <c r="L111" s="272"/>
      <c r="M111" s="272"/>
      <c r="N111" s="272"/>
      <c r="O111" s="272"/>
      <c r="P111" s="272"/>
      <c r="Q111" s="272"/>
      <c r="R111" s="272"/>
      <c r="S111" s="272"/>
      <c r="T111" s="272"/>
      <c r="U111" s="272"/>
      <c r="V111" s="272"/>
      <c r="W111" s="272"/>
      <c r="X111" s="272"/>
      <c r="Y111" s="272"/>
      <c r="Z111" s="272"/>
      <c r="AA111" s="272"/>
      <c r="AB111" s="272"/>
      <c r="AC111" s="272"/>
      <c r="AD111" s="272"/>
    </row>
    <row r="112" spans="3:30" ht="15" customHeight="1" x14ac:dyDescent="0.25"/>
    <row r="113" spans="3:30" ht="15.75" customHeight="1" x14ac:dyDescent="0.25">
      <c r="D113" s="79" t="s">
        <v>523</v>
      </c>
      <c r="N113" s="85"/>
      <c r="O113" s="85"/>
      <c r="P113" s="85"/>
      <c r="Q113" s="85"/>
      <c r="R113" s="85"/>
      <c r="S113" s="85"/>
      <c r="T113" s="85"/>
      <c r="U113" s="85"/>
      <c r="V113" s="85"/>
      <c r="W113" s="85"/>
      <c r="X113" s="85"/>
      <c r="Y113" s="85"/>
      <c r="Z113" s="85"/>
      <c r="AA113" s="85"/>
      <c r="AB113" s="85"/>
      <c r="AC113" s="85"/>
      <c r="AD113" s="85"/>
    </row>
    <row r="114" spans="3:30" ht="5.0999999999999996" customHeight="1" x14ac:dyDescent="0.25"/>
    <row r="115" spans="3:30" x14ac:dyDescent="0.25">
      <c r="D115" s="236" t="s">
        <v>189</v>
      </c>
      <c r="E115" s="236"/>
      <c r="F115" s="236"/>
      <c r="G115" s="236"/>
      <c r="H115" s="236"/>
      <c r="I115" s="236"/>
      <c r="J115" s="236"/>
      <c r="K115" s="236"/>
      <c r="L115" s="236"/>
      <c r="M115" s="236"/>
      <c r="N115" s="236"/>
      <c r="O115" s="236"/>
      <c r="P115" s="236"/>
      <c r="Q115" s="236"/>
      <c r="R115" s="236"/>
      <c r="S115" s="236"/>
      <c r="T115" s="236"/>
      <c r="U115" s="236"/>
      <c r="V115" s="236"/>
      <c r="W115" s="236"/>
      <c r="X115" s="236"/>
      <c r="Y115" s="236"/>
      <c r="Z115" s="236"/>
      <c r="AA115" s="236"/>
      <c r="AB115" s="236"/>
      <c r="AC115" s="236"/>
      <c r="AD115" s="236"/>
    </row>
    <row r="116" spans="3:30" ht="15.75" customHeight="1" x14ac:dyDescent="0.25">
      <c r="C116" s="79"/>
      <c r="D116" s="85"/>
      <c r="E116" s="242" t="s">
        <v>524</v>
      </c>
      <c r="F116" s="242"/>
      <c r="G116" s="242"/>
      <c r="H116" s="242"/>
      <c r="I116" s="242"/>
      <c r="J116" s="242"/>
      <c r="K116" s="242"/>
      <c r="L116" s="242"/>
      <c r="M116" s="242"/>
      <c r="N116" s="242"/>
      <c r="O116" s="242"/>
      <c r="P116" s="242"/>
      <c r="Q116" s="242"/>
      <c r="R116" s="242"/>
      <c r="S116" s="242"/>
      <c r="T116" s="242"/>
      <c r="U116" s="242"/>
      <c r="V116" s="242"/>
      <c r="W116" s="242"/>
      <c r="X116" s="242"/>
      <c r="Y116" s="242"/>
      <c r="Z116" s="242"/>
      <c r="AA116" s="242"/>
      <c r="AB116" s="242"/>
      <c r="AC116" s="242"/>
      <c r="AD116" s="242"/>
    </row>
    <row r="117" spans="3:30" ht="15.75" customHeight="1" x14ac:dyDescent="0.25">
      <c r="C117" s="79"/>
      <c r="D117" s="85"/>
      <c r="E117" s="242" t="s">
        <v>525</v>
      </c>
      <c r="F117" s="242"/>
      <c r="G117" s="242"/>
      <c r="H117" s="242"/>
      <c r="I117" s="242"/>
      <c r="J117" s="242"/>
      <c r="K117" s="242"/>
      <c r="L117" s="242"/>
      <c r="M117" s="242"/>
      <c r="N117" s="242"/>
      <c r="O117" s="242"/>
      <c r="P117" s="242"/>
      <c r="Q117" s="242"/>
      <c r="R117" s="242"/>
      <c r="S117" s="242"/>
      <c r="T117" s="242"/>
      <c r="U117" s="242"/>
      <c r="V117" s="242"/>
      <c r="W117" s="242"/>
      <c r="X117" s="242"/>
      <c r="Y117" s="242"/>
      <c r="Z117" s="242"/>
      <c r="AA117" s="242"/>
      <c r="AB117" s="242"/>
      <c r="AC117" s="242"/>
      <c r="AD117" s="242"/>
    </row>
    <row r="118" spans="3:30" ht="15.75" customHeight="1" x14ac:dyDescent="0.25">
      <c r="C118" s="79"/>
      <c r="D118" s="85"/>
      <c r="E118" s="242" t="s">
        <v>526</v>
      </c>
      <c r="F118" s="242"/>
      <c r="G118" s="242"/>
      <c r="H118" s="242"/>
      <c r="I118" s="242"/>
      <c r="J118" s="242"/>
      <c r="K118" s="242"/>
      <c r="L118" s="242"/>
      <c r="M118" s="242"/>
      <c r="N118" s="242"/>
      <c r="O118" s="242"/>
      <c r="P118" s="242"/>
      <c r="Q118" s="242"/>
      <c r="R118" s="242"/>
      <c r="S118" s="242"/>
      <c r="T118" s="242"/>
      <c r="U118" s="242"/>
      <c r="V118" s="242"/>
      <c r="W118" s="242"/>
      <c r="X118" s="242"/>
      <c r="Y118" s="242"/>
      <c r="Z118" s="242"/>
      <c r="AA118" s="242"/>
      <c r="AB118" s="242"/>
      <c r="AC118" s="242"/>
      <c r="AD118" s="242"/>
    </row>
    <row r="119" spans="3:30" ht="15.75" customHeight="1" x14ac:dyDescent="0.25">
      <c r="C119" s="79"/>
      <c r="D119" s="85"/>
      <c r="E119" s="242" t="s">
        <v>527</v>
      </c>
      <c r="F119" s="242"/>
      <c r="G119" s="242"/>
      <c r="H119" s="242"/>
      <c r="I119" s="242"/>
      <c r="J119" s="242"/>
      <c r="K119" s="242"/>
      <c r="L119" s="242"/>
      <c r="M119" s="242"/>
      <c r="N119" s="242"/>
      <c r="O119" s="242"/>
      <c r="P119" s="242"/>
      <c r="Q119" s="242"/>
      <c r="R119" s="242"/>
      <c r="S119" s="242"/>
      <c r="T119" s="242"/>
      <c r="U119" s="242"/>
      <c r="V119" s="242"/>
      <c r="W119" s="242"/>
      <c r="X119" s="242"/>
      <c r="Y119" s="242"/>
      <c r="Z119" s="242"/>
      <c r="AA119" s="242"/>
      <c r="AB119" s="242"/>
      <c r="AC119" s="242"/>
      <c r="AD119" s="242"/>
    </row>
    <row r="120" spans="3:30" ht="5.0999999999999996" customHeight="1" x14ac:dyDescent="0.25"/>
    <row r="121" spans="3:30" x14ac:dyDescent="0.25">
      <c r="D121" s="236" t="s">
        <v>361</v>
      </c>
      <c r="E121" s="236"/>
      <c r="F121" s="236"/>
      <c r="G121" s="236"/>
      <c r="H121" s="236"/>
      <c r="I121" s="236"/>
      <c r="J121" s="236"/>
      <c r="K121" s="236"/>
      <c r="L121" s="236"/>
      <c r="M121" s="236"/>
      <c r="N121" s="236"/>
      <c r="O121" s="236"/>
      <c r="P121" s="236"/>
      <c r="Q121" s="236"/>
      <c r="R121" s="236"/>
      <c r="S121" s="236"/>
      <c r="T121" s="236"/>
      <c r="U121" s="236"/>
      <c r="V121" s="236"/>
      <c r="W121" s="236"/>
      <c r="X121" s="236"/>
      <c r="Y121" s="236"/>
      <c r="Z121" s="236"/>
      <c r="AA121" s="236"/>
      <c r="AB121" s="236"/>
      <c r="AC121" s="236"/>
      <c r="AD121" s="236"/>
    </row>
    <row r="122" spans="3:30" ht="30" customHeight="1" x14ac:dyDescent="0.25">
      <c r="E122" s="236" t="s">
        <v>362</v>
      </c>
      <c r="F122" s="236"/>
      <c r="G122" s="236"/>
      <c r="H122" s="236"/>
      <c r="I122" s="236"/>
      <c r="J122" s="236"/>
      <c r="K122" s="236"/>
      <c r="L122" s="236"/>
      <c r="M122" s="236"/>
      <c r="N122" s="236"/>
      <c r="O122" s="236"/>
      <c r="P122" s="236"/>
      <c r="Q122" s="236"/>
      <c r="R122" s="236"/>
      <c r="S122" s="236"/>
      <c r="T122" s="236"/>
      <c r="U122" s="236"/>
      <c r="V122" s="236"/>
      <c r="W122" s="236"/>
      <c r="X122" s="236"/>
      <c r="Y122" s="236"/>
      <c r="Z122" s="236"/>
      <c r="AA122" s="236"/>
      <c r="AB122" s="236"/>
      <c r="AC122" s="236"/>
      <c r="AD122" s="236"/>
    </row>
    <row r="123" spans="3:30" ht="5.0999999999999996" customHeight="1" x14ac:dyDescent="0.25"/>
    <row r="124" spans="3:30" x14ac:dyDescent="0.25">
      <c r="D124" s="236" t="s">
        <v>171</v>
      </c>
      <c r="E124" s="236"/>
      <c r="F124" s="236"/>
      <c r="G124" s="236"/>
      <c r="H124" s="236"/>
    </row>
    <row r="125" spans="3:30" ht="5.0999999999999996" customHeight="1" thickBot="1" x14ac:dyDescent="0.3"/>
    <row r="126" spans="3:30" ht="20.100000000000001" customHeight="1" thickBot="1" x14ac:dyDescent="0.3">
      <c r="C126" s="79"/>
      <c r="D126" s="227" t="s">
        <v>595</v>
      </c>
      <c r="L126" s="79" t="s">
        <v>530</v>
      </c>
      <c r="M126" s="225"/>
      <c r="N126" s="226" t="s">
        <v>529</v>
      </c>
      <c r="O126" s="234" t="s">
        <v>728</v>
      </c>
      <c r="P126" s="234"/>
      <c r="Q126" s="234"/>
      <c r="R126" s="234"/>
      <c r="S126" s="235"/>
    </row>
    <row r="127" spans="3:30" ht="5.0999999999999996" customHeight="1" x14ac:dyDescent="0.25"/>
    <row r="128" spans="3:30" ht="15.75" customHeight="1" x14ac:dyDescent="0.25">
      <c r="C128" s="79"/>
      <c r="D128" s="254" t="s">
        <v>191</v>
      </c>
      <c r="E128" s="254"/>
      <c r="F128" s="242" t="s">
        <v>193</v>
      </c>
      <c r="G128" s="242"/>
      <c r="H128" s="242"/>
      <c r="I128" s="242"/>
      <c r="J128" s="242"/>
      <c r="K128" s="242"/>
      <c r="L128" s="242"/>
      <c r="M128" s="242"/>
      <c r="N128" s="242"/>
      <c r="O128" s="242"/>
      <c r="P128" s="242"/>
      <c r="Q128" s="242"/>
      <c r="R128" s="242"/>
      <c r="S128" s="242"/>
      <c r="T128" s="242"/>
      <c r="U128" s="242"/>
      <c r="V128" s="242"/>
      <c r="W128" s="242"/>
      <c r="X128" s="242"/>
      <c r="Y128" s="242"/>
      <c r="Z128" s="242"/>
      <c r="AA128" s="242"/>
      <c r="AB128" s="242"/>
      <c r="AC128" s="242"/>
      <c r="AD128" s="242"/>
    </row>
    <row r="129" spans="3:30" ht="15.75" customHeight="1" x14ac:dyDescent="0.25">
      <c r="C129" s="79"/>
      <c r="D129" s="85"/>
      <c r="E129" s="85"/>
      <c r="F129" s="84" t="s">
        <v>159</v>
      </c>
      <c r="G129" s="242" t="s">
        <v>549</v>
      </c>
      <c r="H129" s="242"/>
      <c r="I129" s="242"/>
      <c r="J129" s="242"/>
      <c r="K129" s="242"/>
      <c r="L129" s="242"/>
      <c r="M129" s="242"/>
      <c r="N129" s="242"/>
      <c r="O129" s="242"/>
      <c r="P129" s="242"/>
      <c r="Q129" s="242"/>
      <c r="R129" s="242"/>
      <c r="S129" s="242"/>
      <c r="T129" s="242"/>
      <c r="U129" s="242"/>
      <c r="V129" s="242"/>
      <c r="W129" s="242"/>
      <c r="X129" s="242"/>
      <c r="Y129" s="242"/>
      <c r="Z129" s="242"/>
      <c r="AA129" s="242"/>
      <c r="AB129" s="242"/>
      <c r="AC129" s="242"/>
      <c r="AD129" s="242"/>
    </row>
    <row r="130" spans="3:30" x14ac:dyDescent="0.25">
      <c r="F130" s="84" t="s">
        <v>159</v>
      </c>
      <c r="G130" s="242" t="s">
        <v>363</v>
      </c>
      <c r="H130" s="242"/>
      <c r="I130" s="242"/>
      <c r="J130" s="242"/>
      <c r="K130" s="242"/>
      <c r="L130" s="242"/>
      <c r="M130" s="242"/>
      <c r="N130" s="242"/>
      <c r="O130" s="242"/>
      <c r="P130" s="242"/>
      <c r="Q130" s="242"/>
      <c r="R130" s="242"/>
      <c r="S130" s="242"/>
      <c r="T130" s="242"/>
      <c r="U130" s="242"/>
      <c r="V130" s="242"/>
      <c r="W130" s="242"/>
      <c r="X130" s="242"/>
      <c r="Y130" s="242"/>
      <c r="Z130" s="242"/>
      <c r="AA130" s="242"/>
      <c r="AB130" s="242"/>
      <c r="AC130" s="242"/>
      <c r="AD130" s="242"/>
    </row>
    <row r="131" spans="3:30" x14ac:dyDescent="0.25">
      <c r="F131" s="84" t="s">
        <v>159</v>
      </c>
      <c r="G131" s="242" t="s">
        <v>325</v>
      </c>
      <c r="H131" s="242"/>
      <c r="I131" s="242"/>
      <c r="J131" s="242"/>
      <c r="K131" s="242"/>
      <c r="L131" s="242"/>
      <c r="M131" s="242"/>
      <c r="N131" s="242"/>
      <c r="O131" s="242"/>
      <c r="P131" s="242"/>
      <c r="Q131" s="242"/>
      <c r="R131" s="242"/>
      <c r="S131" s="242"/>
      <c r="T131" s="242"/>
      <c r="U131" s="242"/>
      <c r="V131" s="242"/>
      <c r="W131" s="242"/>
      <c r="X131" s="242"/>
      <c r="Y131" s="242"/>
      <c r="Z131" s="242"/>
      <c r="AA131" s="242"/>
      <c r="AB131" s="242"/>
      <c r="AC131" s="242"/>
      <c r="AD131" s="242"/>
    </row>
    <row r="132" spans="3:30" x14ac:dyDescent="0.25">
      <c r="F132" s="84"/>
      <c r="G132" s="83" t="s">
        <v>347</v>
      </c>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row>
    <row r="133" spans="3:30" x14ac:dyDescent="0.25">
      <c r="F133" s="84" t="s">
        <v>159</v>
      </c>
      <c r="G133" s="242" t="s">
        <v>348</v>
      </c>
      <c r="H133" s="242"/>
      <c r="I133" s="242"/>
      <c r="J133" s="242"/>
      <c r="K133" s="242"/>
      <c r="L133" s="242"/>
      <c r="M133" s="242"/>
      <c r="N133" s="242"/>
      <c r="O133" s="242"/>
      <c r="P133" s="242"/>
      <c r="Q133" s="242"/>
      <c r="R133" s="242"/>
      <c r="S133" s="242"/>
      <c r="T133" s="242"/>
      <c r="U133" s="242"/>
      <c r="V133" s="242"/>
      <c r="W133" s="242"/>
      <c r="X133" s="242"/>
      <c r="Y133" s="242"/>
      <c r="Z133" s="242"/>
      <c r="AA133" s="242"/>
      <c r="AB133" s="242"/>
      <c r="AC133" s="242"/>
      <c r="AD133" s="242"/>
    </row>
    <row r="134" spans="3:30" ht="5.0999999999999996" customHeight="1" x14ac:dyDescent="0.25"/>
    <row r="135" spans="3:30" x14ac:dyDescent="0.25">
      <c r="D135" s="254" t="s">
        <v>192</v>
      </c>
      <c r="E135" s="254" t="s">
        <v>192</v>
      </c>
      <c r="F135" s="242" t="s">
        <v>194</v>
      </c>
      <c r="G135" s="242"/>
      <c r="H135" s="242"/>
      <c r="I135" s="242"/>
      <c r="J135" s="242"/>
      <c r="K135" s="242"/>
      <c r="L135" s="242"/>
      <c r="M135" s="242"/>
      <c r="N135" s="242"/>
      <c r="O135" s="242"/>
      <c r="P135" s="242"/>
      <c r="Q135" s="242"/>
      <c r="R135" s="242"/>
      <c r="S135" s="242"/>
      <c r="T135" s="242"/>
      <c r="U135" s="242"/>
      <c r="V135" s="242"/>
      <c r="W135" s="242"/>
      <c r="X135" s="242"/>
      <c r="Y135" s="242"/>
      <c r="Z135" s="242"/>
      <c r="AA135" s="242"/>
      <c r="AB135" s="242"/>
      <c r="AC135" s="242"/>
      <c r="AD135" s="242"/>
    </row>
    <row r="136" spans="3:30" x14ac:dyDescent="0.25">
      <c r="F136" s="84" t="s">
        <v>159</v>
      </c>
      <c r="G136" s="242" t="s">
        <v>332</v>
      </c>
      <c r="H136" s="242"/>
      <c r="I136" s="242"/>
      <c r="J136" s="242"/>
      <c r="K136" s="242"/>
      <c r="L136" s="242"/>
      <c r="M136" s="242"/>
      <c r="N136" s="242"/>
      <c r="O136" s="242"/>
      <c r="P136" s="242"/>
      <c r="Q136" s="242"/>
      <c r="R136" s="242"/>
      <c r="S136" s="242"/>
      <c r="T136" s="242"/>
      <c r="U136" s="242"/>
      <c r="V136" s="242"/>
      <c r="W136" s="242"/>
      <c r="X136" s="242"/>
      <c r="Y136" s="242"/>
      <c r="Z136" s="242"/>
      <c r="AA136" s="242"/>
      <c r="AB136" s="242"/>
      <c r="AC136" s="242"/>
      <c r="AD136" s="242"/>
    </row>
    <row r="137" spans="3:30" x14ac:dyDescent="0.25">
      <c r="F137" s="84"/>
      <c r="G137" s="236" t="s">
        <v>342</v>
      </c>
      <c r="H137" s="236"/>
      <c r="I137" s="236"/>
      <c r="J137" s="236"/>
      <c r="K137" s="236"/>
      <c r="L137" s="236"/>
      <c r="M137" s="236"/>
      <c r="N137" s="236"/>
      <c r="O137" s="236"/>
      <c r="P137" s="236"/>
      <c r="Q137" s="236"/>
      <c r="R137" s="236"/>
      <c r="S137" s="236"/>
      <c r="T137" s="236"/>
      <c r="U137" s="236"/>
      <c r="V137" s="236"/>
      <c r="W137" s="236"/>
      <c r="X137" s="236"/>
      <c r="Y137" s="236"/>
      <c r="Z137" s="236"/>
      <c r="AA137" s="236"/>
      <c r="AB137" s="236"/>
      <c r="AC137" s="236"/>
      <c r="AD137" s="236"/>
    </row>
    <row r="138" spans="3:30" x14ac:dyDescent="0.25">
      <c r="F138" s="84"/>
      <c r="G138" s="236" t="s">
        <v>360</v>
      </c>
      <c r="H138" s="236"/>
      <c r="I138" s="236"/>
      <c r="J138" s="236"/>
      <c r="K138" s="236"/>
      <c r="L138" s="236"/>
      <c r="M138" s="236"/>
      <c r="N138" s="236"/>
      <c r="O138" s="236"/>
      <c r="P138" s="236"/>
      <c r="Q138" s="236"/>
      <c r="R138" s="236"/>
      <c r="S138" s="236"/>
      <c r="T138" s="236"/>
      <c r="U138" s="236"/>
      <c r="V138" s="236"/>
      <c r="W138" s="236"/>
      <c r="X138" s="236"/>
      <c r="Y138" s="236"/>
      <c r="Z138" s="236"/>
      <c r="AA138" s="236"/>
      <c r="AB138" s="236"/>
      <c r="AC138" s="236"/>
      <c r="AD138" s="236"/>
    </row>
    <row r="139" spans="3:30" x14ac:dyDescent="0.25">
      <c r="F139" s="84"/>
      <c r="G139" s="236" t="s">
        <v>343</v>
      </c>
      <c r="H139" s="236"/>
      <c r="I139" s="236"/>
      <c r="J139" s="236"/>
      <c r="K139" s="236"/>
      <c r="L139" s="236"/>
      <c r="M139" s="236"/>
      <c r="N139" s="236"/>
      <c r="O139" s="236"/>
      <c r="P139" s="236"/>
      <c r="Q139" s="236"/>
      <c r="R139" s="236"/>
      <c r="S139" s="236"/>
      <c r="T139" s="236"/>
      <c r="U139" s="236"/>
      <c r="V139" s="236"/>
      <c r="W139" s="236"/>
      <c r="X139" s="236"/>
      <c r="Y139" s="236"/>
      <c r="Z139" s="236"/>
      <c r="AA139" s="236"/>
      <c r="AB139" s="236"/>
      <c r="AC139" s="236"/>
      <c r="AD139" s="236"/>
    </row>
    <row r="140" spans="3:30" ht="30" customHeight="1" x14ac:dyDescent="0.25">
      <c r="F140" s="84"/>
      <c r="G140" s="236" t="s">
        <v>560</v>
      </c>
      <c r="H140" s="236"/>
      <c r="I140" s="236"/>
      <c r="J140" s="236"/>
      <c r="K140" s="236"/>
      <c r="L140" s="236"/>
      <c r="M140" s="236"/>
      <c r="N140" s="236"/>
      <c r="O140" s="236"/>
      <c r="P140" s="236"/>
      <c r="Q140" s="236"/>
      <c r="R140" s="236"/>
      <c r="S140" s="236"/>
      <c r="T140" s="236"/>
      <c r="U140" s="236"/>
      <c r="V140" s="236"/>
      <c r="W140" s="236"/>
      <c r="X140" s="236"/>
      <c r="Y140" s="236"/>
      <c r="Z140" s="236"/>
      <c r="AA140" s="236"/>
      <c r="AB140" s="236"/>
      <c r="AC140" s="236"/>
      <c r="AD140" s="236"/>
    </row>
    <row r="141" spans="3:30" ht="30" customHeight="1" x14ac:dyDescent="0.25">
      <c r="F141" s="84" t="s">
        <v>159</v>
      </c>
      <c r="G141" s="236" t="s">
        <v>476</v>
      </c>
      <c r="H141" s="236"/>
      <c r="I141" s="236"/>
      <c r="J141" s="236"/>
      <c r="K141" s="236"/>
      <c r="L141" s="236"/>
      <c r="M141" s="236"/>
      <c r="N141" s="236"/>
      <c r="O141" s="236"/>
      <c r="P141" s="236"/>
      <c r="Q141" s="236"/>
      <c r="R141" s="236"/>
      <c r="S141" s="236"/>
      <c r="T141" s="236"/>
      <c r="U141" s="236"/>
      <c r="V141" s="236"/>
      <c r="W141" s="236"/>
      <c r="X141" s="236"/>
      <c r="Y141" s="236"/>
      <c r="Z141" s="236"/>
      <c r="AA141" s="236"/>
      <c r="AB141" s="236"/>
      <c r="AC141" s="236"/>
      <c r="AD141" s="236"/>
    </row>
    <row r="142" spans="3:30" x14ac:dyDescent="0.25">
      <c r="F142" s="84" t="s">
        <v>159</v>
      </c>
      <c r="G142" s="236" t="s">
        <v>364</v>
      </c>
      <c r="H142" s="236"/>
      <c r="I142" s="236"/>
      <c r="J142" s="236"/>
      <c r="K142" s="236"/>
      <c r="L142" s="236"/>
      <c r="M142" s="236"/>
      <c r="N142" s="236"/>
      <c r="O142" s="236"/>
      <c r="P142" s="236"/>
      <c r="Q142" s="236"/>
      <c r="R142" s="236"/>
      <c r="S142" s="236"/>
      <c r="T142" s="236"/>
      <c r="U142" s="236"/>
      <c r="V142" s="236"/>
      <c r="W142" s="236"/>
      <c r="X142" s="236"/>
      <c r="Y142" s="236"/>
      <c r="Z142" s="236"/>
      <c r="AA142" s="236"/>
      <c r="AB142" s="236"/>
      <c r="AC142" s="236"/>
      <c r="AD142" s="236"/>
    </row>
    <row r="143" spans="3:30" x14ac:dyDescent="0.25">
      <c r="F143" s="84"/>
      <c r="G143" s="236" t="s">
        <v>365</v>
      </c>
      <c r="H143" s="236"/>
      <c r="I143" s="236"/>
      <c r="J143" s="236"/>
      <c r="K143" s="236"/>
      <c r="L143" s="236"/>
      <c r="M143" s="236"/>
      <c r="N143" s="236"/>
      <c r="O143" s="236"/>
      <c r="P143" s="236"/>
      <c r="Q143" s="236"/>
      <c r="R143" s="236"/>
      <c r="S143" s="236"/>
      <c r="T143" s="236"/>
      <c r="U143" s="236"/>
      <c r="V143" s="236"/>
      <c r="W143" s="236"/>
      <c r="X143" s="236"/>
      <c r="Y143" s="236"/>
      <c r="Z143" s="236"/>
      <c r="AA143" s="236"/>
      <c r="AB143" s="236"/>
      <c r="AC143" s="236"/>
      <c r="AD143" s="236"/>
    </row>
    <row r="144" spans="3:30" ht="30" customHeight="1" x14ac:dyDescent="0.25">
      <c r="F144" s="84"/>
      <c r="G144" s="236" t="s">
        <v>366</v>
      </c>
      <c r="H144" s="236"/>
      <c r="I144" s="236"/>
      <c r="J144" s="236"/>
      <c r="K144" s="236"/>
      <c r="L144" s="236"/>
      <c r="M144" s="236"/>
      <c r="N144" s="236"/>
      <c r="O144" s="236"/>
      <c r="P144" s="236"/>
      <c r="Q144" s="236"/>
      <c r="R144" s="236"/>
      <c r="S144" s="236"/>
      <c r="T144" s="236"/>
      <c r="U144" s="236"/>
      <c r="V144" s="236"/>
      <c r="W144" s="236"/>
      <c r="X144" s="236"/>
      <c r="Y144" s="236"/>
      <c r="Z144" s="236"/>
      <c r="AA144" s="236"/>
      <c r="AB144" s="236"/>
      <c r="AC144" s="236"/>
      <c r="AD144" s="236"/>
    </row>
    <row r="145" spans="3:30" ht="5.0999999999999996" customHeight="1" x14ac:dyDescent="0.25"/>
    <row r="146" spans="3:30" x14ac:dyDescent="0.25">
      <c r="D146" s="254" t="s">
        <v>228</v>
      </c>
      <c r="E146" s="254" t="s">
        <v>192</v>
      </c>
      <c r="F146" s="79" t="s">
        <v>195</v>
      </c>
    </row>
    <row r="147" spans="3:30" ht="5.0999999999999996" customHeight="1" x14ac:dyDescent="0.25"/>
    <row r="148" spans="3:30" ht="15.75" customHeight="1" x14ac:dyDescent="0.25">
      <c r="C148" s="79"/>
      <c r="D148" s="254"/>
      <c r="E148" s="254"/>
      <c r="F148" s="242" t="s">
        <v>334</v>
      </c>
      <c r="G148" s="242"/>
      <c r="H148" s="242"/>
      <c r="I148" s="242"/>
      <c r="J148" s="242"/>
      <c r="K148" s="242"/>
      <c r="L148" s="242"/>
      <c r="M148" s="242"/>
      <c r="N148" s="242"/>
      <c r="O148" s="242"/>
      <c r="P148" s="242"/>
      <c r="Q148" s="242"/>
      <c r="R148" s="242"/>
      <c r="S148" s="242"/>
      <c r="T148" s="242"/>
      <c r="U148" s="242"/>
      <c r="V148" s="242"/>
      <c r="W148" s="242"/>
      <c r="X148" s="242"/>
      <c r="Y148" s="242"/>
      <c r="Z148" s="242"/>
      <c r="AA148" s="242"/>
      <c r="AB148" s="242"/>
      <c r="AC148" s="242"/>
      <c r="AD148" s="242"/>
    </row>
    <row r="149" spans="3:30" ht="15.75" customHeight="1" x14ac:dyDescent="0.25">
      <c r="C149" s="79"/>
      <c r="D149" s="86"/>
      <c r="E149" s="86"/>
      <c r="F149" s="236" t="s">
        <v>323</v>
      </c>
      <c r="G149" s="236"/>
      <c r="H149" s="236"/>
      <c r="I149" s="236"/>
      <c r="J149" s="236"/>
      <c r="K149" s="236"/>
      <c r="L149" s="236"/>
      <c r="M149" s="236"/>
      <c r="N149" s="236"/>
      <c r="O149" s="236"/>
      <c r="P149" s="236"/>
      <c r="Q149" s="236"/>
      <c r="R149" s="236"/>
      <c r="S149" s="236"/>
      <c r="T149" s="236"/>
      <c r="U149" s="236"/>
      <c r="V149" s="236"/>
      <c r="W149" s="236"/>
      <c r="X149" s="236"/>
      <c r="Y149" s="236"/>
      <c r="Z149" s="236"/>
      <c r="AA149" s="236"/>
      <c r="AB149" s="236"/>
      <c r="AC149" s="236"/>
      <c r="AD149" s="236"/>
    </row>
    <row r="150" spans="3:30" ht="15.75" customHeight="1" x14ac:dyDescent="0.25">
      <c r="C150" s="79"/>
      <c r="D150" s="85"/>
      <c r="E150" s="85"/>
    </row>
    <row r="151" spans="3:30" ht="15.75" customHeight="1" x14ac:dyDescent="0.25">
      <c r="C151" s="79"/>
      <c r="D151" s="85"/>
      <c r="E151" s="85"/>
      <c r="F151" s="255" t="s">
        <v>178</v>
      </c>
      <c r="G151" s="255"/>
      <c r="H151" s="255"/>
      <c r="I151" s="255"/>
      <c r="J151" s="255"/>
      <c r="K151" s="255"/>
      <c r="L151" s="255"/>
      <c r="M151" s="255"/>
      <c r="N151" s="255"/>
      <c r="O151" s="255"/>
      <c r="P151" s="255"/>
      <c r="Q151" s="255"/>
      <c r="R151" s="255"/>
      <c r="S151" s="255"/>
      <c r="T151" s="255"/>
      <c r="U151" s="87"/>
      <c r="V151" s="255" t="s">
        <v>226</v>
      </c>
      <c r="W151" s="255"/>
      <c r="X151" s="255"/>
      <c r="Y151" s="255"/>
      <c r="Z151" s="255"/>
      <c r="AA151" s="255"/>
      <c r="AB151" s="255"/>
      <c r="AC151" s="255"/>
      <c r="AD151" s="255"/>
    </row>
    <row r="152" spans="3:30" ht="5.0999999999999996" customHeight="1" x14ac:dyDescent="0.25"/>
    <row r="153" spans="3:30" ht="21.95" customHeight="1" x14ac:dyDescent="0.25">
      <c r="C153" s="79"/>
      <c r="D153" s="85"/>
      <c r="E153" s="85"/>
      <c r="F153" s="237" t="s">
        <v>217</v>
      </c>
      <c r="G153" s="237"/>
      <c r="H153" s="237"/>
      <c r="I153" s="237"/>
      <c r="J153" s="47"/>
      <c r="K153" s="237" t="s">
        <v>199</v>
      </c>
      <c r="L153" s="237"/>
      <c r="M153" s="237"/>
      <c r="N153" s="237"/>
      <c r="O153" s="237"/>
      <c r="P153" s="237"/>
      <c r="Q153" s="47"/>
      <c r="R153" s="237" t="s">
        <v>227</v>
      </c>
      <c r="S153" s="237"/>
      <c r="T153" s="237"/>
      <c r="U153" s="88"/>
      <c r="V153" s="246">
        <v>1</v>
      </c>
      <c r="W153" s="247"/>
      <c r="X153" s="238" t="s">
        <v>200</v>
      </c>
      <c r="Y153" s="238"/>
      <c r="Z153" s="238"/>
      <c r="AA153" s="238"/>
      <c r="AB153" s="238"/>
      <c r="AC153" s="238"/>
      <c r="AD153" s="239"/>
    </row>
    <row r="154" spans="3:30" ht="21.95" customHeight="1" x14ac:dyDescent="0.25">
      <c r="C154" s="79"/>
      <c r="D154" s="85"/>
      <c r="E154" s="85"/>
      <c r="F154" s="237"/>
      <c r="G154" s="237"/>
      <c r="H154" s="237"/>
      <c r="I154" s="237"/>
      <c r="J154" s="47"/>
      <c r="K154" s="237"/>
      <c r="L154" s="237"/>
      <c r="M154" s="237"/>
      <c r="N154" s="237"/>
      <c r="O154" s="237"/>
      <c r="P154" s="237"/>
      <c r="Q154" s="47"/>
      <c r="R154" s="237"/>
      <c r="S154" s="237"/>
      <c r="T154" s="237"/>
      <c r="U154" s="88"/>
      <c r="V154" s="246">
        <v>1</v>
      </c>
      <c r="W154" s="247"/>
      <c r="X154" s="238" t="s">
        <v>201</v>
      </c>
      <c r="Y154" s="238"/>
      <c r="Z154" s="238"/>
      <c r="AA154" s="238"/>
      <c r="AB154" s="238"/>
      <c r="AC154" s="238"/>
      <c r="AD154" s="239"/>
    </row>
    <row r="155" spans="3:30" ht="21.95" customHeight="1" x14ac:dyDescent="0.25">
      <c r="C155" s="79"/>
      <c r="D155" s="85"/>
      <c r="E155" s="85"/>
      <c r="F155" s="237"/>
      <c r="G155" s="237"/>
      <c r="H155" s="237"/>
      <c r="I155" s="237"/>
      <c r="J155" s="47"/>
      <c r="K155" s="237" t="s">
        <v>202</v>
      </c>
      <c r="L155" s="237"/>
      <c r="M155" s="237"/>
      <c r="N155" s="237"/>
      <c r="O155" s="237"/>
      <c r="P155" s="237"/>
      <c r="Q155" s="47"/>
      <c r="R155" s="237"/>
      <c r="S155" s="237"/>
      <c r="T155" s="237"/>
      <c r="U155" s="88"/>
      <c r="V155" s="246">
        <v>3</v>
      </c>
      <c r="W155" s="247"/>
      <c r="X155" s="238" t="s">
        <v>306</v>
      </c>
      <c r="Y155" s="238"/>
      <c r="Z155" s="238"/>
      <c r="AA155" s="238"/>
      <c r="AB155" s="238"/>
      <c r="AC155" s="238"/>
      <c r="AD155" s="239"/>
    </row>
    <row r="156" spans="3:30" ht="21.95" customHeight="1" x14ac:dyDescent="0.25">
      <c r="C156" s="79"/>
      <c r="D156" s="85"/>
      <c r="E156" s="85"/>
      <c r="F156" s="237"/>
      <c r="G156" s="237"/>
      <c r="H156" s="237"/>
      <c r="I156" s="237"/>
      <c r="J156" s="47"/>
      <c r="K156" s="237"/>
      <c r="L156" s="237"/>
      <c r="M156" s="237"/>
      <c r="N156" s="237"/>
      <c r="O156" s="237"/>
      <c r="P156" s="237"/>
      <c r="Q156" s="47"/>
      <c r="R156" s="237"/>
      <c r="S156" s="237"/>
      <c r="T156" s="237"/>
      <c r="U156" s="88"/>
      <c r="V156" s="246">
        <v>2</v>
      </c>
      <c r="W156" s="247"/>
      <c r="X156" s="238" t="s">
        <v>307</v>
      </c>
      <c r="Y156" s="238"/>
      <c r="Z156" s="238"/>
      <c r="AA156" s="238"/>
      <c r="AB156" s="238"/>
      <c r="AC156" s="238"/>
      <c r="AD156" s="239"/>
    </row>
    <row r="157" spans="3:30" ht="30" customHeight="1" x14ac:dyDescent="0.25">
      <c r="C157" s="79"/>
      <c r="D157" s="85"/>
      <c r="E157" s="85"/>
      <c r="F157" s="237"/>
      <c r="G157" s="237"/>
      <c r="H157" s="237"/>
      <c r="I157" s="237"/>
      <c r="K157" s="237" t="s">
        <v>204</v>
      </c>
      <c r="L157" s="237"/>
      <c r="M157" s="237"/>
      <c r="N157" s="237"/>
      <c r="O157" s="237"/>
      <c r="P157" s="237"/>
      <c r="R157" s="237"/>
      <c r="S157" s="237"/>
      <c r="T157" s="237"/>
      <c r="V157" s="246">
        <v>1</v>
      </c>
      <c r="W157" s="247"/>
      <c r="X157" s="238" t="s">
        <v>205</v>
      </c>
      <c r="Y157" s="238"/>
      <c r="Z157" s="238"/>
      <c r="AA157" s="238"/>
      <c r="AB157" s="238"/>
      <c r="AC157" s="238"/>
      <c r="AD157" s="239"/>
    </row>
    <row r="158" spans="3:30" ht="45" customHeight="1" x14ac:dyDescent="0.25">
      <c r="F158" s="237"/>
      <c r="G158" s="237"/>
      <c r="H158" s="237"/>
      <c r="I158" s="237"/>
      <c r="K158" s="237" t="s">
        <v>335</v>
      </c>
      <c r="L158" s="237"/>
      <c r="M158" s="237"/>
      <c r="N158" s="237"/>
      <c r="O158" s="237"/>
      <c r="P158" s="237"/>
      <c r="R158" s="237"/>
      <c r="S158" s="237"/>
      <c r="T158" s="237"/>
      <c r="V158" s="246">
        <v>3</v>
      </c>
      <c r="W158" s="247"/>
      <c r="X158" s="238" t="s">
        <v>308</v>
      </c>
      <c r="Y158" s="238"/>
      <c r="Z158" s="238"/>
      <c r="AA158" s="238"/>
      <c r="AB158" s="238"/>
      <c r="AC158" s="238"/>
      <c r="AD158" s="239"/>
    </row>
    <row r="159" spans="3:30" ht="45" customHeight="1" x14ac:dyDescent="0.25">
      <c r="F159" s="237" t="s">
        <v>218</v>
      </c>
      <c r="G159" s="237"/>
      <c r="H159" s="237"/>
      <c r="I159" s="237"/>
      <c r="K159" s="237" t="s">
        <v>206</v>
      </c>
      <c r="L159" s="237"/>
      <c r="M159" s="237"/>
      <c r="N159" s="237"/>
      <c r="O159" s="237"/>
      <c r="P159" s="237"/>
      <c r="R159" s="237"/>
      <c r="S159" s="237"/>
      <c r="T159" s="237"/>
      <c r="V159" s="249">
        <v>1</v>
      </c>
      <c r="W159" s="250"/>
      <c r="X159" s="238" t="s">
        <v>211</v>
      </c>
      <c r="Y159" s="238"/>
      <c r="Z159" s="238"/>
      <c r="AA159" s="238"/>
      <c r="AB159" s="238"/>
      <c r="AC159" s="238"/>
      <c r="AD159" s="239"/>
    </row>
    <row r="160" spans="3:30" ht="45" customHeight="1" x14ac:dyDescent="0.25">
      <c r="F160" s="237"/>
      <c r="G160" s="237"/>
      <c r="H160" s="237"/>
      <c r="I160" s="237"/>
      <c r="K160" s="237" t="s">
        <v>207</v>
      </c>
      <c r="L160" s="237"/>
      <c r="M160" s="237"/>
      <c r="N160" s="237"/>
      <c r="O160" s="237"/>
      <c r="P160" s="237"/>
      <c r="R160" s="237"/>
      <c r="S160" s="237"/>
      <c r="T160" s="237"/>
      <c r="V160" s="249">
        <v>1</v>
      </c>
      <c r="W160" s="250"/>
      <c r="X160" s="238" t="s">
        <v>212</v>
      </c>
      <c r="Y160" s="238"/>
      <c r="Z160" s="238"/>
      <c r="AA160" s="238"/>
      <c r="AB160" s="238"/>
      <c r="AC160" s="238"/>
      <c r="AD160" s="239"/>
    </row>
    <row r="161" spans="3:30" ht="30" customHeight="1" x14ac:dyDescent="0.25">
      <c r="F161" s="237"/>
      <c r="G161" s="237"/>
      <c r="H161" s="237"/>
      <c r="I161" s="237"/>
      <c r="K161" s="237" t="s">
        <v>208</v>
      </c>
      <c r="L161" s="237"/>
      <c r="M161" s="237"/>
      <c r="N161" s="237"/>
      <c r="O161" s="237"/>
      <c r="P161" s="237"/>
      <c r="R161" s="237"/>
      <c r="S161" s="237"/>
      <c r="T161" s="237"/>
      <c r="V161" s="249">
        <v>1</v>
      </c>
      <c r="W161" s="250"/>
      <c r="X161" s="238" t="s">
        <v>213</v>
      </c>
      <c r="Y161" s="238"/>
      <c r="Z161" s="238"/>
      <c r="AA161" s="238"/>
      <c r="AB161" s="238"/>
      <c r="AC161" s="238"/>
      <c r="AD161" s="239"/>
    </row>
    <row r="162" spans="3:30" ht="45" customHeight="1" x14ac:dyDescent="0.25">
      <c r="F162" s="237"/>
      <c r="G162" s="237"/>
      <c r="H162" s="237"/>
      <c r="I162" s="237"/>
      <c r="K162" s="237" t="s">
        <v>209</v>
      </c>
      <c r="L162" s="237"/>
      <c r="M162" s="237"/>
      <c r="N162" s="237"/>
      <c r="O162" s="237"/>
      <c r="P162" s="237"/>
      <c r="R162" s="237"/>
      <c r="S162" s="237"/>
      <c r="T162" s="237"/>
      <c r="V162" s="249">
        <v>1</v>
      </c>
      <c r="W162" s="250"/>
      <c r="X162" s="238" t="s">
        <v>214</v>
      </c>
      <c r="Y162" s="238"/>
      <c r="Z162" s="238"/>
      <c r="AA162" s="238"/>
      <c r="AB162" s="238"/>
      <c r="AC162" s="238"/>
      <c r="AD162" s="239"/>
    </row>
    <row r="163" spans="3:30" ht="30" customHeight="1" x14ac:dyDescent="0.25">
      <c r="F163" s="237"/>
      <c r="G163" s="237"/>
      <c r="H163" s="237"/>
      <c r="I163" s="237"/>
      <c r="K163" s="237" t="s">
        <v>210</v>
      </c>
      <c r="L163" s="237"/>
      <c r="M163" s="237"/>
      <c r="N163" s="237"/>
      <c r="O163" s="237"/>
      <c r="P163" s="237"/>
      <c r="R163" s="237"/>
      <c r="S163" s="237"/>
      <c r="T163" s="237"/>
      <c r="V163" s="249">
        <v>1</v>
      </c>
      <c r="W163" s="250"/>
      <c r="X163" s="238" t="s">
        <v>215</v>
      </c>
      <c r="Y163" s="238"/>
      <c r="Z163" s="238"/>
      <c r="AA163" s="238"/>
      <c r="AB163" s="238"/>
      <c r="AC163" s="238"/>
      <c r="AD163" s="239"/>
    </row>
    <row r="164" spans="3:30" ht="21.95" customHeight="1" x14ac:dyDescent="0.25">
      <c r="F164" s="237" t="s">
        <v>216</v>
      </c>
      <c r="G164" s="237"/>
      <c r="H164" s="237"/>
      <c r="I164" s="237"/>
      <c r="K164" s="237" t="s">
        <v>219</v>
      </c>
      <c r="L164" s="237"/>
      <c r="M164" s="237"/>
      <c r="N164" s="237"/>
      <c r="O164" s="237"/>
      <c r="P164" s="237"/>
      <c r="R164" s="237"/>
      <c r="S164" s="237"/>
      <c r="T164" s="237"/>
      <c r="V164" s="246">
        <v>1</v>
      </c>
      <c r="W164" s="247"/>
      <c r="X164" s="238" t="s">
        <v>220</v>
      </c>
      <c r="Y164" s="238"/>
      <c r="Z164" s="238"/>
      <c r="AA164" s="238"/>
      <c r="AB164" s="238"/>
      <c r="AC164" s="238"/>
      <c r="AD164" s="239"/>
    </row>
    <row r="165" spans="3:30" ht="21.95" customHeight="1" x14ac:dyDescent="0.25">
      <c r="F165" s="237"/>
      <c r="G165" s="237"/>
      <c r="H165" s="237"/>
      <c r="I165" s="237"/>
      <c r="K165" s="237"/>
      <c r="L165" s="237"/>
      <c r="M165" s="237"/>
      <c r="N165" s="237"/>
      <c r="O165" s="237"/>
      <c r="P165" s="237"/>
      <c r="R165" s="237"/>
      <c r="S165" s="237"/>
      <c r="T165" s="237"/>
      <c r="V165" s="246">
        <v>1</v>
      </c>
      <c r="W165" s="247"/>
      <c r="X165" s="238" t="s">
        <v>221</v>
      </c>
      <c r="Y165" s="238"/>
      <c r="Z165" s="238"/>
      <c r="AA165" s="238"/>
      <c r="AB165" s="238"/>
      <c r="AC165" s="238"/>
      <c r="AD165" s="239"/>
    </row>
    <row r="166" spans="3:30" ht="15.75" customHeight="1" x14ac:dyDescent="0.25">
      <c r="V166" s="253" t="s">
        <v>349</v>
      </c>
      <c r="W166" s="253"/>
      <c r="X166" s="253"/>
      <c r="Y166" s="253"/>
      <c r="Z166" s="253"/>
      <c r="AA166" s="253"/>
      <c r="AB166" s="253"/>
      <c r="AC166" s="253"/>
      <c r="AD166" s="253"/>
    </row>
    <row r="167" spans="3:30" x14ac:dyDescent="0.25">
      <c r="V167" s="253"/>
      <c r="W167" s="253"/>
      <c r="X167" s="253"/>
      <c r="Y167" s="253"/>
      <c r="Z167" s="253"/>
      <c r="AA167" s="253"/>
      <c r="AB167" s="253"/>
      <c r="AC167" s="253"/>
      <c r="AD167" s="253"/>
    </row>
    <row r="168" spans="3:30" x14ac:dyDescent="0.25">
      <c r="V168" s="253"/>
      <c r="W168" s="253"/>
      <c r="X168" s="253"/>
      <c r="Y168" s="253"/>
      <c r="Z168" s="253"/>
      <c r="AA168" s="253"/>
      <c r="AB168" s="253"/>
      <c r="AC168" s="253"/>
      <c r="AD168" s="253"/>
    </row>
    <row r="169" spans="3:30" x14ac:dyDescent="0.2">
      <c r="V169" s="89"/>
      <c r="W169" s="89"/>
      <c r="X169" s="89"/>
      <c r="Y169" s="89"/>
      <c r="Z169" s="89"/>
      <c r="AA169" s="89"/>
      <c r="AB169" s="89"/>
      <c r="AC169" s="89"/>
      <c r="AD169" s="89"/>
    </row>
    <row r="170" spans="3:30" ht="15.75" customHeight="1" x14ac:dyDescent="0.25">
      <c r="C170" s="79"/>
      <c r="D170" s="85"/>
      <c r="E170" s="85"/>
      <c r="F170" s="79" t="s">
        <v>336</v>
      </c>
    </row>
    <row r="171" spans="3:30" x14ac:dyDescent="0.2">
      <c r="V171" s="89"/>
      <c r="W171" s="89"/>
      <c r="X171" s="89"/>
      <c r="Y171" s="89"/>
      <c r="Z171" s="89"/>
      <c r="AA171" s="89"/>
      <c r="AB171" s="89"/>
      <c r="AC171" s="89"/>
      <c r="AD171" s="89"/>
    </row>
    <row r="172" spans="3:30" x14ac:dyDescent="0.25">
      <c r="D172" s="254" t="s">
        <v>338</v>
      </c>
      <c r="E172" s="254" t="s">
        <v>192</v>
      </c>
      <c r="F172" s="79" t="s">
        <v>339</v>
      </c>
    </row>
    <row r="173" spans="3:30" ht="5.0999999999999996" customHeight="1" x14ac:dyDescent="0.25"/>
    <row r="174" spans="3:30" ht="45" customHeight="1" x14ac:dyDescent="0.25">
      <c r="C174" s="79"/>
      <c r="D174" s="254"/>
      <c r="E174" s="254"/>
      <c r="F174" s="236" t="s">
        <v>350</v>
      </c>
      <c r="G174" s="236"/>
      <c r="H174" s="236"/>
      <c r="I174" s="236"/>
      <c r="J174" s="236"/>
      <c r="K174" s="236"/>
      <c r="L174" s="236"/>
      <c r="M174" s="236"/>
      <c r="N174" s="236"/>
      <c r="O174" s="236"/>
      <c r="P174" s="236"/>
      <c r="Q174" s="236"/>
      <c r="R174" s="236"/>
      <c r="S174" s="236"/>
      <c r="T174" s="236"/>
      <c r="U174" s="236"/>
      <c r="V174" s="236"/>
      <c r="W174" s="236"/>
      <c r="X174" s="236"/>
      <c r="Y174" s="236"/>
      <c r="Z174" s="236"/>
      <c r="AA174" s="236"/>
      <c r="AB174" s="236"/>
      <c r="AC174" s="236"/>
      <c r="AD174" s="236"/>
    </row>
    <row r="175" spans="3:30" ht="5.0999999999999996" customHeight="1" x14ac:dyDescent="0.25"/>
    <row r="176" spans="3:30" ht="15.75" customHeight="1" x14ac:dyDescent="0.25">
      <c r="C176" s="79"/>
      <c r="D176" s="86"/>
      <c r="E176" s="86"/>
      <c r="F176" s="242" t="s">
        <v>340</v>
      </c>
      <c r="G176" s="242"/>
      <c r="H176" s="242"/>
      <c r="I176" s="242"/>
      <c r="J176" s="242"/>
      <c r="K176" s="242"/>
      <c r="L176" s="242"/>
      <c r="M176" s="242"/>
      <c r="N176" s="242"/>
      <c r="O176" s="242"/>
      <c r="P176" s="242"/>
      <c r="Q176" s="242"/>
      <c r="R176" s="242"/>
      <c r="S176" s="242"/>
      <c r="T176" s="242"/>
      <c r="U176" s="242"/>
      <c r="V176" s="242"/>
      <c r="W176" s="242"/>
      <c r="X176" s="242"/>
      <c r="Y176" s="242"/>
      <c r="Z176" s="242"/>
      <c r="AA176" s="242"/>
      <c r="AB176" s="242"/>
      <c r="AC176" s="242"/>
      <c r="AD176" s="242"/>
    </row>
    <row r="177" spans="3:30" ht="15.75" customHeight="1" x14ac:dyDescent="0.25">
      <c r="C177" s="79"/>
      <c r="D177" s="86"/>
      <c r="E177" s="86"/>
      <c r="F177" s="236" t="s">
        <v>323</v>
      </c>
      <c r="G177" s="236"/>
      <c r="H177" s="236"/>
      <c r="I177" s="236"/>
      <c r="J177" s="236"/>
      <c r="K177" s="236"/>
      <c r="L177" s="236"/>
      <c r="M177" s="236"/>
      <c r="N177" s="236"/>
      <c r="O177" s="236"/>
      <c r="P177" s="236"/>
      <c r="Q177" s="236"/>
      <c r="R177" s="236"/>
      <c r="S177" s="236"/>
      <c r="T177" s="236"/>
      <c r="U177" s="236"/>
      <c r="V177" s="236"/>
      <c r="W177" s="236"/>
      <c r="X177" s="236"/>
      <c r="Y177" s="236"/>
      <c r="Z177" s="236"/>
      <c r="AA177" s="236"/>
      <c r="AB177" s="236"/>
      <c r="AC177" s="236"/>
      <c r="AD177" s="236"/>
    </row>
    <row r="178" spans="3:30" ht="15.75" customHeight="1" x14ac:dyDescent="0.25">
      <c r="C178" s="79"/>
      <c r="D178" s="85"/>
      <c r="E178" s="85"/>
    </row>
    <row r="179" spans="3:30" ht="30" customHeight="1" x14ac:dyDescent="0.25">
      <c r="F179" s="237" t="s">
        <v>222</v>
      </c>
      <c r="G179" s="237"/>
      <c r="H179" s="237"/>
      <c r="I179" s="237"/>
      <c r="K179" s="237" t="s">
        <v>223</v>
      </c>
      <c r="L179" s="237"/>
      <c r="M179" s="237"/>
      <c r="N179" s="237"/>
      <c r="O179" s="237"/>
      <c r="P179" s="237"/>
      <c r="R179" s="290" t="s">
        <v>227</v>
      </c>
      <c r="S179" s="291"/>
      <c r="T179" s="291"/>
      <c r="V179" s="249">
        <v>1</v>
      </c>
      <c r="W179" s="250"/>
      <c r="X179" s="238" t="s">
        <v>225</v>
      </c>
      <c r="Y179" s="238"/>
      <c r="Z179" s="238"/>
      <c r="AA179" s="238"/>
      <c r="AB179" s="238"/>
      <c r="AC179" s="238"/>
      <c r="AD179" s="239"/>
    </row>
    <row r="180" spans="3:30" ht="45" customHeight="1" x14ac:dyDescent="0.25">
      <c r="F180" s="237"/>
      <c r="G180" s="237"/>
      <c r="H180" s="237"/>
      <c r="I180" s="237"/>
      <c r="K180" s="237" t="s">
        <v>224</v>
      </c>
      <c r="L180" s="237"/>
      <c r="M180" s="237"/>
      <c r="N180" s="237"/>
      <c r="O180" s="237"/>
      <c r="P180" s="237"/>
      <c r="R180" s="291"/>
      <c r="S180" s="291"/>
      <c r="T180" s="291"/>
      <c r="V180" s="249">
        <v>1</v>
      </c>
      <c r="W180" s="250"/>
      <c r="X180" s="238" t="s">
        <v>214</v>
      </c>
      <c r="Y180" s="238"/>
      <c r="Z180" s="238"/>
      <c r="AA180" s="238"/>
      <c r="AB180" s="238"/>
      <c r="AC180" s="238"/>
      <c r="AD180" s="239"/>
    </row>
    <row r="181" spans="3:30" ht="15.75" customHeight="1" x14ac:dyDescent="0.25">
      <c r="V181" s="253" t="s">
        <v>203</v>
      </c>
      <c r="W181" s="253"/>
      <c r="X181" s="253"/>
      <c r="Y181" s="253"/>
      <c r="Z181" s="253"/>
      <c r="AA181" s="253"/>
      <c r="AB181" s="253"/>
      <c r="AC181" s="253"/>
      <c r="AD181" s="253"/>
    </row>
    <row r="182" spans="3:30" x14ac:dyDescent="0.25">
      <c r="V182" s="253"/>
      <c r="W182" s="253"/>
      <c r="X182" s="253"/>
      <c r="Y182" s="253"/>
      <c r="Z182" s="253"/>
      <c r="AA182" s="253"/>
      <c r="AB182" s="253"/>
      <c r="AC182" s="253"/>
      <c r="AD182" s="253"/>
    </row>
    <row r="183" spans="3:30" x14ac:dyDescent="0.2">
      <c r="V183" s="89"/>
      <c r="W183" s="89"/>
      <c r="X183" s="89"/>
      <c r="Y183" s="89"/>
      <c r="Z183" s="89"/>
      <c r="AA183" s="89"/>
      <c r="AB183" s="89"/>
      <c r="AC183" s="89"/>
      <c r="AD183" s="89"/>
    </row>
    <row r="184" spans="3:30" ht="15.75" customHeight="1" x14ac:dyDescent="0.25">
      <c r="C184" s="79"/>
      <c r="D184" s="85"/>
      <c r="E184" s="85"/>
      <c r="F184" s="79" t="s">
        <v>341</v>
      </c>
    </row>
    <row r="185" spans="3:30" ht="45" customHeight="1" x14ac:dyDescent="0.25">
      <c r="F185" s="236" t="s">
        <v>351</v>
      </c>
      <c r="G185" s="236"/>
      <c r="H185" s="236"/>
      <c r="I185" s="236"/>
      <c r="J185" s="236"/>
      <c r="K185" s="236"/>
      <c r="L185" s="236"/>
      <c r="M185" s="236"/>
      <c r="N185" s="236"/>
      <c r="O185" s="236"/>
      <c r="P185" s="236"/>
      <c r="Q185" s="236"/>
      <c r="R185" s="236"/>
      <c r="S185" s="236"/>
      <c r="T185" s="236"/>
      <c r="U185" s="236"/>
      <c r="V185" s="236"/>
      <c r="W185" s="236"/>
      <c r="X185" s="236"/>
      <c r="Y185" s="236"/>
      <c r="Z185" s="236"/>
      <c r="AA185" s="236"/>
      <c r="AB185" s="236"/>
      <c r="AC185" s="236"/>
      <c r="AD185" s="236"/>
    </row>
    <row r="186" spans="3:30" ht="16.5" thickBot="1" x14ac:dyDescent="0.25">
      <c r="V186" s="89"/>
      <c r="W186" s="89"/>
      <c r="X186" s="89"/>
      <c r="Y186" s="89"/>
      <c r="Z186" s="89"/>
      <c r="AA186" s="89"/>
      <c r="AB186" s="89"/>
      <c r="AC186" s="89"/>
      <c r="AD186" s="89"/>
    </row>
    <row r="187" spans="3:30" ht="16.5" thickBot="1" x14ac:dyDescent="0.3">
      <c r="D187" s="254" t="s">
        <v>436</v>
      </c>
      <c r="E187" s="254" t="s">
        <v>192</v>
      </c>
      <c r="F187" s="79" t="s">
        <v>437</v>
      </c>
      <c r="L187" s="79" t="s">
        <v>530</v>
      </c>
      <c r="M187" s="225"/>
      <c r="N187" s="226" t="s">
        <v>529</v>
      </c>
      <c r="O187" s="234" t="s">
        <v>729</v>
      </c>
      <c r="P187" s="234"/>
      <c r="Q187" s="234"/>
      <c r="R187" s="234"/>
      <c r="S187" s="235"/>
    </row>
    <row r="188" spans="3:30" ht="5.0999999999999996" customHeight="1" x14ac:dyDescent="0.25"/>
    <row r="189" spans="3:30" ht="15.75" customHeight="1" x14ac:dyDescent="0.25">
      <c r="C189" s="79"/>
      <c r="D189" s="85"/>
      <c r="E189" s="85"/>
      <c r="F189" s="236" t="s">
        <v>449</v>
      </c>
      <c r="G189" s="236"/>
      <c r="H189" s="236"/>
      <c r="I189" s="236"/>
      <c r="J189" s="236"/>
      <c r="K189" s="236"/>
      <c r="L189" s="236"/>
      <c r="M189" s="236"/>
      <c r="N189" s="236"/>
      <c r="O189" s="236"/>
      <c r="P189" s="236"/>
      <c r="Q189" s="236"/>
      <c r="R189" s="236"/>
      <c r="S189" s="236"/>
      <c r="T189" s="236"/>
      <c r="U189" s="236"/>
      <c r="V189" s="236"/>
      <c r="W189" s="236"/>
      <c r="X189" s="236"/>
      <c r="Y189" s="236"/>
      <c r="Z189" s="236"/>
      <c r="AA189" s="236"/>
      <c r="AB189" s="236"/>
      <c r="AC189" s="236"/>
      <c r="AD189" s="236"/>
    </row>
    <row r="190" spans="3:30" ht="15.75" customHeight="1" x14ac:dyDescent="0.25">
      <c r="C190" s="79"/>
      <c r="D190" s="85"/>
      <c r="E190" s="85"/>
      <c r="F190" s="236" t="s">
        <v>459</v>
      </c>
      <c r="G190" s="236"/>
      <c r="H190" s="236"/>
      <c r="I190" s="236"/>
      <c r="J190" s="236"/>
      <c r="K190" s="236"/>
      <c r="L190" s="236"/>
      <c r="M190" s="236"/>
      <c r="N190" s="236"/>
      <c r="O190" s="236"/>
      <c r="P190" s="236"/>
      <c r="Q190" s="236"/>
      <c r="R190" s="236"/>
      <c r="S190" s="236"/>
      <c r="T190" s="236"/>
      <c r="U190" s="236"/>
      <c r="V190" s="236"/>
      <c r="W190" s="236"/>
      <c r="X190" s="236"/>
      <c r="Y190" s="236"/>
      <c r="Z190" s="236"/>
      <c r="AA190" s="236"/>
      <c r="AB190" s="236"/>
      <c r="AC190" s="236"/>
      <c r="AD190" s="236"/>
    </row>
    <row r="191" spans="3:30" ht="30" customHeight="1" x14ac:dyDescent="0.25">
      <c r="C191" s="79"/>
      <c r="D191" s="85"/>
      <c r="E191" s="85"/>
      <c r="F191" s="236" t="s">
        <v>450</v>
      </c>
      <c r="G191" s="236"/>
      <c r="H191" s="236"/>
      <c r="I191" s="236"/>
      <c r="J191" s="236"/>
      <c r="K191" s="236"/>
      <c r="L191" s="236"/>
      <c r="M191" s="236"/>
      <c r="N191" s="236"/>
      <c r="O191" s="236"/>
      <c r="P191" s="236"/>
      <c r="Q191" s="236"/>
      <c r="R191" s="236"/>
      <c r="S191" s="236"/>
      <c r="T191" s="236"/>
      <c r="U191" s="236"/>
      <c r="V191" s="236"/>
      <c r="W191" s="236"/>
      <c r="X191" s="236"/>
      <c r="Y191" s="236"/>
      <c r="Z191" s="236"/>
      <c r="AA191" s="236"/>
      <c r="AB191" s="236"/>
      <c r="AC191" s="236"/>
      <c r="AD191" s="236"/>
    </row>
    <row r="192" spans="3:30" ht="12.75" customHeight="1" x14ac:dyDescent="0.25">
      <c r="C192" s="79"/>
      <c r="D192" s="85"/>
      <c r="E192" s="85"/>
      <c r="F192" s="82"/>
      <c r="G192" s="82"/>
      <c r="H192" s="82"/>
      <c r="I192" s="82"/>
      <c r="J192" s="82"/>
      <c r="K192" s="82"/>
      <c r="L192" s="82"/>
      <c r="M192" s="82"/>
      <c r="N192" s="82"/>
      <c r="O192" s="82"/>
      <c r="P192" s="82"/>
      <c r="Q192" s="82"/>
      <c r="R192" s="82"/>
      <c r="S192" s="82"/>
      <c r="T192" s="82"/>
      <c r="U192" s="82"/>
      <c r="V192" s="82"/>
      <c r="W192" s="82"/>
      <c r="X192" s="82"/>
      <c r="Y192" s="82"/>
      <c r="Z192" s="82"/>
      <c r="AA192" s="82"/>
      <c r="AB192" s="82"/>
      <c r="AC192" s="82"/>
      <c r="AD192" s="82"/>
    </row>
    <row r="193" spans="3:30" ht="15.75" customHeight="1" x14ac:dyDescent="0.25">
      <c r="C193" s="79"/>
      <c r="D193" s="86"/>
      <c r="E193" s="86"/>
      <c r="F193" s="236" t="s">
        <v>323</v>
      </c>
      <c r="G193" s="236"/>
      <c r="H193" s="236"/>
      <c r="I193" s="236"/>
      <c r="J193" s="236"/>
      <c r="K193" s="236"/>
      <c r="L193" s="236"/>
      <c r="M193" s="236"/>
      <c r="N193" s="236"/>
      <c r="O193" s="236"/>
      <c r="P193" s="236"/>
      <c r="Q193" s="236"/>
      <c r="R193" s="236"/>
      <c r="S193" s="236"/>
      <c r="T193" s="236"/>
      <c r="U193" s="236"/>
      <c r="V193" s="236"/>
      <c r="W193" s="236"/>
      <c r="X193" s="236"/>
      <c r="Y193" s="236"/>
      <c r="Z193" s="236"/>
      <c r="AA193" s="236"/>
      <c r="AB193" s="236"/>
      <c r="AC193" s="236"/>
      <c r="AD193" s="236"/>
    </row>
    <row r="194" spans="3:30" ht="12.75" customHeight="1" x14ac:dyDescent="0.25">
      <c r="W194" s="82"/>
      <c r="AB194" s="82"/>
      <c r="AC194" s="82"/>
      <c r="AD194" s="82"/>
    </row>
    <row r="195" spans="3:30" ht="15.75" customHeight="1" x14ac:dyDescent="0.25">
      <c r="C195" s="79"/>
      <c r="D195" s="86"/>
      <c r="E195" s="86"/>
      <c r="F195" s="273" t="s">
        <v>458</v>
      </c>
      <c r="G195" s="273"/>
      <c r="H195" s="273"/>
      <c r="J195" s="237" t="s">
        <v>438</v>
      </c>
      <c r="K195" s="237"/>
      <c r="L195" s="237"/>
      <c r="M195" s="237"/>
      <c r="N195" s="237"/>
      <c r="O195" s="237"/>
      <c r="P195" s="90">
        <v>2</v>
      </c>
      <c r="Q195" s="238" t="s">
        <v>457</v>
      </c>
      <c r="R195" s="238"/>
      <c r="S195" s="239"/>
      <c r="U195" s="256" t="s">
        <v>456</v>
      </c>
      <c r="V195" s="256"/>
      <c r="W195" s="82"/>
      <c r="X195" s="217">
        <v>2</v>
      </c>
      <c r="Y195" s="238" t="s">
        <v>457</v>
      </c>
      <c r="Z195" s="238"/>
      <c r="AA195" s="239"/>
      <c r="AC195" s="82"/>
      <c r="AD195" s="82"/>
    </row>
    <row r="196" spans="3:30" ht="15.75" customHeight="1" x14ac:dyDescent="0.25">
      <c r="C196" s="79"/>
      <c r="D196" s="86"/>
      <c r="E196" s="86"/>
      <c r="F196" s="274"/>
      <c r="G196" s="274"/>
      <c r="H196" s="274"/>
      <c r="J196" s="237" t="s">
        <v>439</v>
      </c>
      <c r="K196" s="237"/>
      <c r="L196" s="237"/>
      <c r="M196" s="237"/>
      <c r="N196" s="237"/>
      <c r="O196" s="237"/>
      <c r="P196" s="90">
        <v>1</v>
      </c>
      <c r="Q196" s="238" t="s">
        <v>457</v>
      </c>
      <c r="R196" s="238"/>
      <c r="S196" s="239"/>
      <c r="U196" s="257"/>
      <c r="V196" s="257"/>
      <c r="W196" s="82"/>
      <c r="X196" s="217">
        <v>1</v>
      </c>
      <c r="Y196" s="238" t="s">
        <v>457</v>
      </c>
      <c r="Z196" s="238"/>
      <c r="AA196" s="239"/>
      <c r="AC196" s="82"/>
      <c r="AD196" s="82"/>
    </row>
    <row r="197" spans="3:30" ht="15.75" customHeight="1" x14ac:dyDescent="0.25">
      <c r="C197" s="79"/>
      <c r="D197" s="86"/>
      <c r="E197" s="86"/>
      <c r="F197" s="274"/>
      <c r="G197" s="274"/>
      <c r="H197" s="274"/>
      <c r="I197" s="82"/>
      <c r="J197" s="237" t="s">
        <v>440</v>
      </c>
      <c r="K197" s="237"/>
      <c r="L197" s="237"/>
      <c r="M197" s="237"/>
      <c r="N197" s="237"/>
      <c r="O197" s="237"/>
      <c r="P197" s="90">
        <v>1</v>
      </c>
      <c r="Q197" s="238" t="s">
        <v>457</v>
      </c>
      <c r="R197" s="238"/>
      <c r="S197" s="239"/>
      <c r="U197" s="257"/>
      <c r="V197" s="257"/>
      <c r="W197" s="82"/>
      <c r="X197" s="217">
        <v>1</v>
      </c>
      <c r="Y197" s="238" t="s">
        <v>457</v>
      </c>
      <c r="Z197" s="238"/>
      <c r="AA197" s="239"/>
      <c r="AC197" s="82"/>
      <c r="AD197" s="82"/>
    </row>
    <row r="198" spans="3:30" ht="15.75" customHeight="1" x14ac:dyDescent="0.25">
      <c r="C198" s="79"/>
      <c r="D198" s="86"/>
      <c r="E198" s="86"/>
      <c r="F198" s="274"/>
      <c r="G198" s="274"/>
      <c r="H198" s="274"/>
      <c r="I198" s="82"/>
      <c r="J198" s="237" t="s">
        <v>460</v>
      </c>
      <c r="K198" s="237"/>
      <c r="L198" s="237"/>
      <c r="M198" s="237"/>
      <c r="N198" s="237"/>
      <c r="O198" s="237"/>
      <c r="P198" s="90">
        <v>1</v>
      </c>
      <c r="Q198" s="238" t="s">
        <v>457</v>
      </c>
      <c r="R198" s="238"/>
      <c r="S198" s="239"/>
      <c r="U198" s="257"/>
      <c r="V198" s="257"/>
      <c r="W198" s="91"/>
      <c r="X198" s="217">
        <v>1</v>
      </c>
      <c r="Y198" s="238" t="s">
        <v>457</v>
      </c>
      <c r="Z198" s="238"/>
      <c r="AA198" s="239"/>
      <c r="AC198" s="82"/>
      <c r="AD198" s="82"/>
    </row>
    <row r="199" spans="3:30" ht="15.75" customHeight="1" x14ac:dyDescent="0.25">
      <c r="C199" s="79"/>
      <c r="D199" s="86"/>
      <c r="E199" s="86"/>
      <c r="F199" s="274"/>
      <c r="G199" s="274"/>
      <c r="H199" s="274"/>
      <c r="I199" s="82"/>
      <c r="J199" s="237" t="s">
        <v>442</v>
      </c>
      <c r="K199" s="237"/>
      <c r="L199" s="237"/>
      <c r="M199" s="237"/>
      <c r="N199" s="237"/>
      <c r="O199" s="237"/>
      <c r="P199" s="90">
        <v>1</v>
      </c>
      <c r="Q199" s="238" t="s">
        <v>457</v>
      </c>
      <c r="R199" s="238"/>
      <c r="S199" s="239"/>
      <c r="U199" s="257"/>
      <c r="V199" s="257"/>
      <c r="W199" s="91"/>
      <c r="X199" s="217">
        <v>1</v>
      </c>
      <c r="Y199" s="238" t="s">
        <v>457</v>
      </c>
      <c r="Z199" s="238"/>
      <c r="AA199" s="239"/>
      <c r="AC199" s="82"/>
      <c r="AD199" s="82"/>
    </row>
    <row r="200" spans="3:30" ht="15.75" customHeight="1" x14ac:dyDescent="0.25">
      <c r="C200" s="79"/>
      <c r="D200" s="86"/>
      <c r="E200" s="86"/>
      <c r="F200" s="274"/>
      <c r="G200" s="274"/>
      <c r="H200" s="274"/>
      <c r="I200" s="82"/>
      <c r="J200" s="237" t="s">
        <v>443</v>
      </c>
      <c r="K200" s="237"/>
      <c r="L200" s="237"/>
      <c r="M200" s="237"/>
      <c r="N200" s="237"/>
      <c r="O200" s="237"/>
      <c r="P200" s="90">
        <v>2</v>
      </c>
      <c r="Q200" s="238" t="s">
        <v>457</v>
      </c>
      <c r="R200" s="238"/>
      <c r="S200" s="239"/>
      <c r="U200" s="257"/>
      <c r="V200" s="257"/>
      <c r="W200" s="91"/>
      <c r="X200" s="217">
        <v>2</v>
      </c>
      <c r="Y200" s="238" t="s">
        <v>457</v>
      </c>
      <c r="Z200" s="238"/>
      <c r="AA200" s="239"/>
      <c r="AC200" s="82"/>
      <c r="AD200" s="82"/>
    </row>
    <row r="201" spans="3:30" ht="15.75" customHeight="1" x14ac:dyDescent="0.25">
      <c r="C201" s="79"/>
      <c r="D201" s="86"/>
      <c r="E201" s="86"/>
      <c r="F201" s="274"/>
      <c r="G201" s="274"/>
      <c r="H201" s="274"/>
      <c r="I201" s="82"/>
      <c r="J201" s="237" t="s">
        <v>451</v>
      </c>
      <c r="K201" s="237"/>
      <c r="L201" s="237"/>
      <c r="M201" s="237"/>
      <c r="N201" s="237"/>
      <c r="O201" s="237"/>
      <c r="P201" s="90">
        <v>1</v>
      </c>
      <c r="Q201" s="238" t="s">
        <v>457</v>
      </c>
      <c r="R201" s="238"/>
      <c r="S201" s="239"/>
      <c r="U201" s="257"/>
      <c r="V201" s="257"/>
      <c r="W201" s="91"/>
      <c r="X201" s="217">
        <v>1</v>
      </c>
      <c r="Y201" s="238" t="s">
        <v>457</v>
      </c>
      <c r="Z201" s="238"/>
      <c r="AA201" s="239"/>
      <c r="AC201" s="82"/>
      <c r="AD201" s="82"/>
    </row>
    <row r="202" spans="3:30" ht="15.75" customHeight="1" x14ac:dyDescent="0.25">
      <c r="C202" s="79"/>
      <c r="D202" s="86"/>
      <c r="E202" s="86"/>
      <c r="F202" s="274"/>
      <c r="G202" s="274"/>
      <c r="H202" s="274"/>
      <c r="I202" s="82"/>
      <c r="J202" s="237" t="s">
        <v>452</v>
      </c>
      <c r="K202" s="237"/>
      <c r="L202" s="237"/>
      <c r="M202" s="237"/>
      <c r="N202" s="237"/>
      <c r="O202" s="237"/>
      <c r="P202" s="90">
        <v>2</v>
      </c>
      <c r="Q202" s="238" t="s">
        <v>457</v>
      </c>
      <c r="R202" s="238"/>
      <c r="S202" s="239"/>
      <c r="U202" s="257"/>
      <c r="V202" s="257"/>
      <c r="W202" s="91"/>
      <c r="X202" s="217">
        <v>2</v>
      </c>
      <c r="Y202" s="238" t="s">
        <v>457</v>
      </c>
      <c r="Z202" s="238"/>
      <c r="AA202" s="239"/>
      <c r="AC202" s="82"/>
      <c r="AD202" s="82"/>
    </row>
    <row r="203" spans="3:30" ht="15.75" customHeight="1" x14ac:dyDescent="0.25">
      <c r="C203" s="79"/>
      <c r="D203" s="86"/>
      <c r="E203" s="86"/>
      <c r="F203" s="274"/>
      <c r="G203" s="274"/>
      <c r="H203" s="274"/>
      <c r="I203" s="82"/>
      <c r="J203" s="237" t="s">
        <v>453</v>
      </c>
      <c r="K203" s="237"/>
      <c r="L203" s="237"/>
      <c r="M203" s="237"/>
      <c r="N203" s="237"/>
      <c r="O203" s="237"/>
      <c r="P203" s="90">
        <v>2</v>
      </c>
      <c r="Q203" s="238" t="s">
        <v>457</v>
      </c>
      <c r="R203" s="238"/>
      <c r="S203" s="239"/>
      <c r="U203" s="257"/>
      <c r="V203" s="257"/>
      <c r="W203" s="91"/>
      <c r="X203" s="217">
        <v>2</v>
      </c>
      <c r="Y203" s="238" t="s">
        <v>457</v>
      </c>
      <c r="Z203" s="238"/>
      <c r="AA203" s="239"/>
      <c r="AC203" s="82"/>
      <c r="AD203" s="82"/>
    </row>
    <row r="204" spans="3:30" ht="15.75" customHeight="1" x14ac:dyDescent="0.25">
      <c r="C204" s="79"/>
      <c r="D204" s="86"/>
      <c r="E204" s="86"/>
      <c r="F204" s="274"/>
      <c r="G204" s="274"/>
      <c r="H204" s="274"/>
      <c r="I204" s="82"/>
      <c r="J204" s="237" t="s">
        <v>463</v>
      </c>
      <c r="K204" s="237"/>
      <c r="L204" s="237"/>
      <c r="M204" s="237"/>
      <c r="N204" s="237"/>
      <c r="O204" s="237"/>
      <c r="P204" s="90">
        <v>2</v>
      </c>
      <c r="Q204" s="238" t="s">
        <v>457</v>
      </c>
      <c r="R204" s="238"/>
      <c r="S204" s="239"/>
      <c r="U204" s="257"/>
      <c r="V204" s="257"/>
      <c r="W204" s="91"/>
      <c r="X204" s="217">
        <v>2</v>
      </c>
      <c r="Y204" s="238" t="s">
        <v>457</v>
      </c>
      <c r="Z204" s="238"/>
      <c r="AA204" s="239"/>
      <c r="AC204" s="82"/>
      <c r="AD204" s="82"/>
    </row>
    <row r="205" spans="3:30" ht="15.75" customHeight="1" x14ac:dyDescent="0.25">
      <c r="C205" s="79"/>
      <c r="D205" s="86"/>
      <c r="E205" s="86"/>
      <c r="F205" s="274"/>
      <c r="G205" s="274"/>
      <c r="H205" s="274"/>
      <c r="I205" s="82"/>
      <c r="J205" s="237" t="s">
        <v>455</v>
      </c>
      <c r="K205" s="237"/>
      <c r="L205" s="237"/>
      <c r="M205" s="237"/>
      <c r="N205" s="237"/>
      <c r="O205" s="237"/>
      <c r="P205" s="90">
        <v>2</v>
      </c>
      <c r="Q205" s="238" t="s">
        <v>457</v>
      </c>
      <c r="R205" s="238"/>
      <c r="S205" s="239"/>
      <c r="U205" s="257"/>
      <c r="V205" s="257"/>
      <c r="W205" s="91"/>
      <c r="X205" s="217">
        <v>2</v>
      </c>
      <c r="Y205" s="238" t="s">
        <v>457</v>
      </c>
      <c r="Z205" s="238"/>
      <c r="AA205" s="239"/>
      <c r="AC205" s="82"/>
      <c r="AD205" s="82"/>
    </row>
    <row r="206" spans="3:30" ht="15.75" customHeight="1" x14ac:dyDescent="0.25">
      <c r="C206" s="79"/>
      <c r="D206" s="86"/>
      <c r="E206" s="86"/>
      <c r="F206" s="274"/>
      <c r="G206" s="274"/>
      <c r="H206" s="274"/>
      <c r="I206" s="82"/>
      <c r="J206" s="237" t="s">
        <v>444</v>
      </c>
      <c r="K206" s="237"/>
      <c r="L206" s="237"/>
      <c r="M206" s="237"/>
      <c r="N206" s="237"/>
      <c r="O206" s="237"/>
      <c r="P206" s="90">
        <v>2</v>
      </c>
      <c r="Q206" s="238" t="s">
        <v>457</v>
      </c>
      <c r="R206" s="238"/>
      <c r="S206" s="239"/>
      <c r="U206" s="257"/>
      <c r="V206" s="257"/>
      <c r="W206" s="91"/>
      <c r="X206" s="217">
        <v>2</v>
      </c>
      <c r="Y206" s="238" t="s">
        <v>457</v>
      </c>
      <c r="Z206" s="238"/>
      <c r="AA206" s="239"/>
      <c r="AC206" s="82"/>
      <c r="AD206" s="82"/>
    </row>
    <row r="207" spans="3:30" ht="15.75" customHeight="1" x14ac:dyDescent="0.25">
      <c r="C207" s="79"/>
      <c r="D207" s="86"/>
      <c r="E207" s="86"/>
      <c r="F207" s="274"/>
      <c r="G207" s="274"/>
      <c r="H207" s="274"/>
      <c r="I207" s="82"/>
      <c r="J207" s="237" t="s">
        <v>445</v>
      </c>
      <c r="K207" s="237"/>
      <c r="L207" s="237"/>
      <c r="M207" s="237"/>
      <c r="N207" s="237"/>
      <c r="O207" s="237"/>
      <c r="P207" s="90">
        <v>2</v>
      </c>
      <c r="Q207" s="238" t="s">
        <v>457</v>
      </c>
      <c r="R207" s="238"/>
      <c r="S207" s="239"/>
      <c r="U207" s="257"/>
      <c r="V207" s="257"/>
      <c r="W207" s="91"/>
      <c r="X207" s="217">
        <v>2</v>
      </c>
      <c r="Y207" s="238" t="s">
        <v>457</v>
      </c>
      <c r="Z207" s="238"/>
      <c r="AA207" s="239"/>
      <c r="AC207" s="82"/>
      <c r="AD207" s="82"/>
    </row>
    <row r="208" spans="3:30" ht="15.75" customHeight="1" x14ac:dyDescent="0.25">
      <c r="C208" s="79"/>
      <c r="D208" s="86"/>
      <c r="E208" s="86"/>
      <c r="F208" s="274"/>
      <c r="G208" s="274"/>
      <c r="H208" s="274"/>
      <c r="I208" s="82"/>
      <c r="U208" s="257"/>
      <c r="V208" s="257"/>
      <c r="W208" s="91"/>
      <c r="X208" s="91"/>
      <c r="Y208" s="91"/>
      <c r="Z208" s="91"/>
      <c r="AA208" s="91"/>
      <c r="AB208" s="91"/>
      <c r="AC208" s="82"/>
      <c r="AD208" s="82"/>
    </row>
    <row r="209" spans="3:32" ht="15.75" customHeight="1" x14ac:dyDescent="0.25">
      <c r="C209" s="79"/>
      <c r="D209" s="86"/>
      <c r="E209" s="86"/>
      <c r="F209" s="274"/>
      <c r="G209" s="274"/>
      <c r="H209" s="274"/>
      <c r="I209" s="82"/>
      <c r="J209" s="237" t="s">
        <v>448</v>
      </c>
      <c r="K209" s="237"/>
      <c r="L209" s="237"/>
      <c r="M209" s="237"/>
      <c r="N209" s="237"/>
      <c r="O209" s="237"/>
      <c r="P209" s="90">
        <v>1</v>
      </c>
      <c r="Q209" s="238" t="s">
        <v>457</v>
      </c>
      <c r="R209" s="238"/>
      <c r="S209" s="239"/>
      <c r="T209" s="82"/>
      <c r="U209" s="257"/>
      <c r="V209" s="257"/>
      <c r="W209" s="82"/>
      <c r="X209" s="217">
        <v>1</v>
      </c>
      <c r="Y209" s="238" t="s">
        <v>457</v>
      </c>
      <c r="Z209" s="238"/>
      <c r="AA209" s="239"/>
      <c r="AB209" s="82"/>
      <c r="AC209" s="82"/>
      <c r="AD209" s="82"/>
    </row>
    <row r="210" spans="3:32" ht="15.75" customHeight="1" x14ac:dyDescent="0.25">
      <c r="C210" s="79"/>
      <c r="D210" s="86"/>
      <c r="E210" s="86"/>
      <c r="F210" s="274"/>
      <c r="G210" s="274"/>
      <c r="H210" s="274"/>
      <c r="I210" s="82"/>
      <c r="J210" s="237" t="s">
        <v>464</v>
      </c>
      <c r="K210" s="237"/>
      <c r="L210" s="237"/>
      <c r="M210" s="237"/>
      <c r="N210" s="237"/>
      <c r="O210" s="237"/>
      <c r="P210" s="90">
        <v>1</v>
      </c>
      <c r="Q210" s="238" t="s">
        <v>457</v>
      </c>
      <c r="R210" s="238"/>
      <c r="S210" s="239"/>
      <c r="T210" s="82"/>
      <c r="U210" s="257"/>
      <c r="V210" s="257"/>
      <c r="W210" s="82"/>
      <c r="X210" s="217">
        <v>1</v>
      </c>
      <c r="Y210" s="238" t="s">
        <v>457</v>
      </c>
      <c r="Z210" s="238"/>
      <c r="AA210" s="239"/>
      <c r="AB210" s="82"/>
      <c r="AC210" s="82"/>
      <c r="AD210" s="82"/>
    </row>
    <row r="211" spans="3:32" ht="15.75" customHeight="1" x14ac:dyDescent="0.25">
      <c r="C211" s="79"/>
      <c r="D211" s="86"/>
      <c r="E211" s="86"/>
      <c r="F211" s="274"/>
      <c r="G211" s="274"/>
      <c r="H211" s="274"/>
      <c r="I211" s="82"/>
      <c r="J211" s="82"/>
      <c r="K211" s="82"/>
      <c r="L211" s="82"/>
      <c r="M211" s="82"/>
      <c r="N211" s="82"/>
      <c r="O211" s="82"/>
      <c r="P211" s="82"/>
      <c r="Q211" s="82"/>
      <c r="R211" s="82"/>
      <c r="S211" s="82"/>
      <c r="T211" s="82"/>
      <c r="U211" s="257"/>
      <c r="V211" s="257"/>
      <c r="W211" s="82"/>
      <c r="X211" s="82"/>
      <c r="Y211" s="82"/>
      <c r="Z211" s="82"/>
      <c r="AA211" s="82"/>
      <c r="AB211" s="82"/>
      <c r="AC211" s="82"/>
      <c r="AD211" s="82"/>
    </row>
    <row r="212" spans="3:32" ht="15.75" customHeight="1" x14ac:dyDescent="0.25">
      <c r="C212" s="79"/>
      <c r="D212" s="86"/>
      <c r="E212" s="86"/>
      <c r="F212" s="274"/>
      <c r="G212" s="274"/>
      <c r="H212" s="274"/>
      <c r="I212" s="82"/>
      <c r="J212" s="237" t="s">
        <v>465</v>
      </c>
      <c r="K212" s="237"/>
      <c r="L212" s="237"/>
      <c r="M212" s="237"/>
      <c r="N212" s="237"/>
      <c r="O212" s="237"/>
      <c r="P212" s="90">
        <v>1</v>
      </c>
      <c r="Q212" s="238" t="s">
        <v>457</v>
      </c>
      <c r="R212" s="238"/>
      <c r="S212" s="239"/>
      <c r="T212" s="82"/>
      <c r="U212" s="257"/>
      <c r="V212" s="257"/>
      <c r="W212" s="82"/>
      <c r="X212" s="217">
        <v>1</v>
      </c>
      <c r="Y212" s="238" t="s">
        <v>457</v>
      </c>
      <c r="Z212" s="238"/>
      <c r="AA212" s="239"/>
      <c r="AB212" s="82"/>
      <c r="AC212" s="82"/>
      <c r="AD212" s="82"/>
    </row>
    <row r="213" spans="3:32" ht="15.75" customHeight="1" x14ac:dyDescent="0.25">
      <c r="C213" s="79"/>
      <c r="D213" s="86"/>
      <c r="E213" s="86"/>
      <c r="F213" s="275"/>
      <c r="G213" s="275"/>
      <c r="H213" s="275"/>
      <c r="I213" s="82"/>
      <c r="J213" s="237" t="s">
        <v>447</v>
      </c>
      <c r="K213" s="237"/>
      <c r="L213" s="237"/>
      <c r="M213" s="237"/>
      <c r="N213" s="237"/>
      <c r="O213" s="237"/>
      <c r="P213" s="90">
        <v>1</v>
      </c>
      <c r="Q213" s="238" t="s">
        <v>457</v>
      </c>
      <c r="R213" s="238"/>
      <c r="S213" s="239"/>
      <c r="T213" s="82"/>
      <c r="U213" s="258"/>
      <c r="V213" s="258"/>
      <c r="W213" s="82"/>
      <c r="X213" s="217">
        <v>1</v>
      </c>
      <c r="Y213" s="238" t="s">
        <v>457</v>
      </c>
      <c r="Z213" s="238"/>
      <c r="AA213" s="239"/>
      <c r="AB213" s="82"/>
      <c r="AC213" s="82"/>
      <c r="AD213" s="82"/>
    </row>
    <row r="214" spans="3:32" ht="15.75" customHeight="1" x14ac:dyDescent="0.25">
      <c r="C214" s="79"/>
      <c r="D214" s="86"/>
      <c r="E214" s="86"/>
      <c r="F214" s="82"/>
      <c r="G214" s="82"/>
      <c r="H214" s="82"/>
      <c r="I214" s="82"/>
      <c r="J214" s="82"/>
      <c r="K214" s="82"/>
      <c r="L214" s="82"/>
      <c r="M214" s="82"/>
      <c r="N214" s="82"/>
      <c r="O214" s="82"/>
      <c r="P214" s="82"/>
      <c r="Q214" s="82"/>
      <c r="R214" s="82"/>
      <c r="S214" s="82"/>
      <c r="T214" s="82"/>
      <c r="U214" s="82"/>
      <c r="V214" s="82"/>
      <c r="W214" s="82"/>
      <c r="X214" s="82"/>
      <c r="Y214" s="82"/>
      <c r="Z214" s="82"/>
      <c r="AA214" s="82"/>
      <c r="AB214" s="82"/>
      <c r="AC214" s="82"/>
      <c r="AD214" s="82"/>
    </row>
    <row r="215" spans="3:32" ht="15.75" customHeight="1" x14ac:dyDescent="0.2">
      <c r="C215" s="79"/>
      <c r="D215" s="86"/>
      <c r="E215" s="86"/>
      <c r="F215" s="82"/>
      <c r="G215" s="82"/>
      <c r="H215" s="82"/>
      <c r="I215" s="82"/>
      <c r="J215" s="88" t="s">
        <v>461</v>
      </c>
      <c r="K215" s="82"/>
      <c r="L215" s="82"/>
      <c r="M215" s="82"/>
      <c r="N215" s="82"/>
      <c r="O215" s="82"/>
      <c r="P215" s="82"/>
      <c r="Q215" s="82"/>
      <c r="R215" s="82"/>
      <c r="S215" s="82"/>
      <c r="T215" s="82"/>
      <c r="U215" s="82"/>
      <c r="V215" s="82"/>
      <c r="W215" s="82"/>
      <c r="X215" s="241" t="s">
        <v>467</v>
      </c>
      <c r="Y215" s="241"/>
      <c r="Z215" s="241"/>
      <c r="AA215" s="241"/>
      <c r="AB215" s="241"/>
      <c r="AC215" s="241"/>
      <c r="AD215" s="241"/>
      <c r="AE215" s="92"/>
      <c r="AF215" s="92"/>
    </row>
    <row r="216" spans="3:32" ht="15.75" customHeight="1" x14ac:dyDescent="0.2">
      <c r="C216" s="79"/>
      <c r="D216" s="86"/>
      <c r="E216" s="86"/>
      <c r="F216" s="82"/>
      <c r="G216" s="82"/>
      <c r="H216" s="82"/>
      <c r="I216" s="82"/>
      <c r="J216" s="88" t="s">
        <v>462</v>
      </c>
      <c r="K216" s="82"/>
      <c r="L216" s="82"/>
      <c r="M216" s="82"/>
      <c r="N216" s="82"/>
      <c r="O216" s="82"/>
      <c r="P216" s="82"/>
      <c r="Q216" s="82"/>
      <c r="R216" s="82"/>
      <c r="S216" s="82"/>
      <c r="T216" s="82"/>
      <c r="U216" s="82"/>
      <c r="V216" s="82"/>
      <c r="W216" s="82"/>
      <c r="X216" s="241"/>
      <c r="Y216" s="241"/>
      <c r="Z216" s="241"/>
      <c r="AA216" s="241"/>
      <c r="AB216" s="241"/>
      <c r="AC216" s="241"/>
      <c r="AD216" s="241"/>
      <c r="AE216" s="92"/>
      <c r="AF216" s="92"/>
    </row>
    <row r="217" spans="3:32" ht="15.75" customHeight="1" x14ac:dyDescent="0.25">
      <c r="C217" s="79"/>
      <c r="D217" s="86"/>
      <c r="E217" s="86"/>
      <c r="F217" s="82"/>
      <c r="G217" s="82"/>
      <c r="H217" s="82"/>
      <c r="I217" s="82"/>
      <c r="J217" s="93" t="s">
        <v>466</v>
      </c>
      <c r="K217" s="82"/>
      <c r="L217" s="82"/>
      <c r="M217" s="82"/>
      <c r="N217" s="82"/>
      <c r="O217" s="82"/>
      <c r="P217" s="82"/>
      <c r="Q217" s="82"/>
      <c r="R217" s="82"/>
      <c r="S217" s="82"/>
      <c r="T217" s="82"/>
      <c r="U217" s="82"/>
      <c r="V217" s="82"/>
      <c r="W217" s="82"/>
      <c r="X217" s="241"/>
      <c r="Y217" s="241"/>
      <c r="Z217" s="241"/>
      <c r="AA217" s="241"/>
      <c r="AB217" s="241"/>
      <c r="AC217" s="241"/>
      <c r="AD217" s="241"/>
    </row>
    <row r="218" spans="3:32" ht="30" customHeight="1" x14ac:dyDescent="0.25"/>
    <row r="219" spans="3:32" ht="5.0999999999999996" customHeight="1" thickBot="1" x14ac:dyDescent="0.3"/>
    <row r="220" spans="3:32" s="14" customFormat="1" ht="20.100000000000001" customHeight="1" thickBot="1" x14ac:dyDescent="0.3">
      <c r="D220" s="223" t="s">
        <v>596</v>
      </c>
      <c r="J220" s="224"/>
      <c r="L220" s="14" t="s">
        <v>530</v>
      </c>
      <c r="M220" s="225"/>
      <c r="N220" s="226" t="s">
        <v>529</v>
      </c>
      <c r="O220" s="234" t="s">
        <v>732</v>
      </c>
      <c r="P220" s="234"/>
      <c r="Q220" s="234"/>
      <c r="R220" s="234"/>
      <c r="S220" s="235"/>
    </row>
    <row r="221" spans="3:32" ht="5.0999999999999996" customHeight="1" x14ac:dyDescent="0.25"/>
    <row r="222" spans="3:32" ht="15.75" customHeight="1" x14ac:dyDescent="0.25">
      <c r="F222" s="79" t="s">
        <v>590</v>
      </c>
    </row>
    <row r="223" spans="3:32" ht="5.0999999999999996" customHeight="1" x14ac:dyDescent="0.25"/>
    <row r="224" spans="3:32" ht="15.75" customHeight="1" x14ac:dyDescent="0.25">
      <c r="C224" s="79"/>
      <c r="D224" s="254" t="s">
        <v>554</v>
      </c>
      <c r="E224" s="254"/>
      <c r="F224" s="242" t="s">
        <v>193</v>
      </c>
      <c r="G224" s="242"/>
      <c r="H224" s="242"/>
      <c r="I224" s="242"/>
      <c r="J224" s="242"/>
      <c r="K224" s="242"/>
      <c r="L224" s="242"/>
      <c r="M224" s="242"/>
      <c r="N224" s="242"/>
      <c r="O224" s="242"/>
      <c r="P224" s="242"/>
      <c r="Q224" s="242"/>
      <c r="R224" s="242"/>
      <c r="S224" s="242"/>
      <c r="T224" s="242"/>
      <c r="U224" s="242"/>
      <c r="V224" s="242"/>
      <c r="W224" s="242"/>
      <c r="X224" s="242"/>
      <c r="Y224" s="242"/>
      <c r="Z224" s="242"/>
      <c r="AA224" s="242"/>
      <c r="AB224" s="242"/>
      <c r="AC224" s="242"/>
      <c r="AD224" s="242"/>
    </row>
    <row r="225" spans="3:30" ht="15.75" customHeight="1" x14ac:dyDescent="0.25">
      <c r="C225" s="79"/>
      <c r="D225" s="85"/>
      <c r="E225" s="85"/>
      <c r="F225" s="84" t="s">
        <v>159</v>
      </c>
      <c r="G225" s="242" t="s">
        <v>548</v>
      </c>
      <c r="H225" s="242"/>
      <c r="I225" s="242"/>
      <c r="J225" s="242"/>
      <c r="K225" s="242"/>
      <c r="L225" s="242"/>
      <c r="M225" s="242"/>
      <c r="N225" s="242"/>
      <c r="O225" s="242"/>
      <c r="P225" s="242"/>
      <c r="Q225" s="242"/>
      <c r="R225" s="242"/>
      <c r="S225" s="242"/>
      <c r="T225" s="242"/>
      <c r="U225" s="242"/>
      <c r="V225" s="242"/>
      <c r="W225" s="242"/>
      <c r="X225" s="242"/>
      <c r="Y225" s="242"/>
      <c r="Z225" s="242"/>
      <c r="AA225" s="242"/>
      <c r="AB225" s="242"/>
      <c r="AC225" s="242"/>
      <c r="AD225" s="242"/>
    </row>
    <row r="226" spans="3:30" x14ac:dyDescent="0.25">
      <c r="F226" s="84" t="s">
        <v>159</v>
      </c>
      <c r="G226" s="242" t="s">
        <v>550</v>
      </c>
      <c r="H226" s="242"/>
      <c r="I226" s="242"/>
      <c r="J226" s="242"/>
      <c r="K226" s="242"/>
      <c r="L226" s="242"/>
      <c r="M226" s="242"/>
      <c r="N226" s="242"/>
      <c r="O226" s="242"/>
      <c r="P226" s="242"/>
      <c r="Q226" s="242"/>
      <c r="R226" s="242"/>
      <c r="S226" s="242"/>
      <c r="T226" s="242"/>
      <c r="U226" s="242"/>
      <c r="V226" s="242"/>
      <c r="W226" s="242"/>
      <c r="X226" s="242"/>
      <c r="Y226" s="242"/>
      <c r="Z226" s="242"/>
      <c r="AA226" s="242"/>
      <c r="AB226" s="242"/>
      <c r="AC226" s="242"/>
      <c r="AD226" s="242"/>
    </row>
    <row r="227" spans="3:30" x14ac:dyDescent="0.25">
      <c r="F227" s="84" t="s">
        <v>159</v>
      </c>
      <c r="G227" s="242" t="s">
        <v>552</v>
      </c>
      <c r="H227" s="242"/>
      <c r="I227" s="242"/>
      <c r="J227" s="242"/>
      <c r="K227" s="242"/>
      <c r="L227" s="242"/>
      <c r="M227" s="242"/>
      <c r="N227" s="242"/>
      <c r="O227" s="242"/>
      <c r="P227" s="242"/>
      <c r="Q227" s="242"/>
      <c r="R227" s="242"/>
      <c r="S227" s="242"/>
      <c r="T227" s="242"/>
      <c r="U227" s="242"/>
      <c r="V227" s="242"/>
      <c r="W227" s="242"/>
      <c r="X227" s="242"/>
      <c r="Y227" s="242"/>
      <c r="Z227" s="242"/>
      <c r="AA227" s="242"/>
      <c r="AB227" s="242"/>
      <c r="AC227" s="242"/>
      <c r="AD227" s="242"/>
    </row>
    <row r="228" spans="3:30" x14ac:dyDescent="0.25">
      <c r="F228" s="84"/>
      <c r="G228" s="158" t="s">
        <v>551</v>
      </c>
      <c r="H228" s="158"/>
      <c r="I228" s="158"/>
      <c r="J228" s="158"/>
      <c r="K228" s="158"/>
      <c r="L228" s="158"/>
      <c r="M228" s="158"/>
      <c r="N228" s="158"/>
      <c r="O228" s="158"/>
      <c r="P228" s="158"/>
      <c r="Q228" s="158"/>
      <c r="R228" s="158"/>
      <c r="S228" s="158"/>
      <c r="T228" s="158"/>
      <c r="U228" s="158"/>
      <c r="V228" s="158"/>
      <c r="W228" s="158"/>
      <c r="X228" s="158"/>
      <c r="Y228" s="158"/>
      <c r="Z228" s="158"/>
      <c r="AA228" s="158"/>
      <c r="AB228" s="158"/>
      <c r="AC228" s="158"/>
      <c r="AD228" s="158"/>
    </row>
    <row r="229" spans="3:30" x14ac:dyDescent="0.25">
      <c r="F229" s="84" t="s">
        <v>159</v>
      </c>
      <c r="G229" s="242" t="s">
        <v>553</v>
      </c>
      <c r="H229" s="242"/>
      <c r="I229" s="242"/>
      <c r="J229" s="242"/>
      <c r="K229" s="242"/>
      <c r="L229" s="242"/>
      <c r="M229" s="242"/>
      <c r="N229" s="242"/>
      <c r="O229" s="242"/>
      <c r="P229" s="242"/>
      <c r="Q229" s="242"/>
      <c r="R229" s="242"/>
      <c r="S229" s="242"/>
      <c r="T229" s="242"/>
      <c r="U229" s="242"/>
      <c r="V229" s="242"/>
      <c r="W229" s="242"/>
      <c r="X229" s="242"/>
      <c r="Y229" s="242"/>
      <c r="Z229" s="242"/>
      <c r="AA229" s="242"/>
      <c r="AB229" s="242"/>
      <c r="AC229" s="242"/>
      <c r="AD229" s="242"/>
    </row>
    <row r="230" spans="3:30" ht="5.0999999999999996" customHeight="1" x14ac:dyDescent="0.25"/>
    <row r="231" spans="3:30" x14ac:dyDescent="0.25">
      <c r="D231" s="254" t="s">
        <v>556</v>
      </c>
      <c r="E231" s="254" t="s">
        <v>192</v>
      </c>
      <c r="F231" s="242" t="s">
        <v>557</v>
      </c>
      <c r="G231" s="242"/>
      <c r="H231" s="242"/>
      <c r="I231" s="242"/>
      <c r="J231" s="242"/>
      <c r="K231" s="242"/>
      <c r="L231" s="242"/>
      <c r="M231" s="242"/>
      <c r="N231" s="242"/>
      <c r="O231" s="242"/>
      <c r="P231" s="242"/>
      <c r="Q231" s="242"/>
      <c r="R231" s="242"/>
      <c r="S231" s="242"/>
      <c r="T231" s="242"/>
      <c r="U231" s="242"/>
      <c r="V231" s="242"/>
      <c r="W231" s="242"/>
      <c r="X231" s="242"/>
      <c r="Y231" s="242"/>
      <c r="Z231" s="242"/>
      <c r="AA231" s="242"/>
      <c r="AB231" s="242"/>
      <c r="AC231" s="242"/>
      <c r="AD231" s="242"/>
    </row>
    <row r="232" spans="3:30" x14ac:dyDescent="0.25">
      <c r="F232" s="84" t="s">
        <v>159</v>
      </c>
      <c r="G232" s="242" t="s">
        <v>332</v>
      </c>
      <c r="H232" s="242"/>
      <c r="I232" s="242"/>
      <c r="J232" s="242"/>
      <c r="K232" s="242"/>
      <c r="L232" s="242"/>
      <c r="M232" s="242"/>
      <c r="N232" s="242"/>
      <c r="O232" s="242"/>
      <c r="P232" s="242"/>
      <c r="Q232" s="242"/>
      <c r="R232" s="242"/>
      <c r="S232" s="242"/>
      <c r="T232" s="242"/>
      <c r="U232" s="242"/>
      <c r="V232" s="242"/>
      <c r="W232" s="242"/>
      <c r="X232" s="242"/>
      <c r="Y232" s="242"/>
      <c r="Z232" s="242"/>
      <c r="AA232" s="242"/>
      <c r="AB232" s="242"/>
      <c r="AC232" s="242"/>
      <c r="AD232" s="242"/>
    </row>
    <row r="233" spans="3:30" x14ac:dyDescent="0.25">
      <c r="F233" s="84"/>
      <c r="G233" s="236" t="s">
        <v>342</v>
      </c>
      <c r="H233" s="236"/>
      <c r="I233" s="236"/>
      <c r="J233" s="236"/>
      <c r="K233" s="236"/>
      <c r="L233" s="236"/>
      <c r="M233" s="236"/>
      <c r="N233" s="236"/>
      <c r="O233" s="236"/>
      <c r="P233" s="236"/>
      <c r="Q233" s="236"/>
      <c r="R233" s="236"/>
      <c r="S233" s="236"/>
      <c r="T233" s="236"/>
      <c r="U233" s="236"/>
      <c r="V233" s="236"/>
      <c r="W233" s="236"/>
      <c r="X233" s="236"/>
      <c r="Y233" s="236"/>
      <c r="Z233" s="236"/>
      <c r="AA233" s="236"/>
      <c r="AB233" s="236"/>
      <c r="AC233" s="236"/>
      <c r="AD233" s="236"/>
    </row>
    <row r="234" spans="3:30" x14ac:dyDescent="0.25">
      <c r="F234" s="84"/>
      <c r="G234" s="236" t="s">
        <v>360</v>
      </c>
      <c r="H234" s="236"/>
      <c r="I234" s="236"/>
      <c r="J234" s="236"/>
      <c r="K234" s="236"/>
      <c r="L234" s="236"/>
      <c r="M234" s="236"/>
      <c r="N234" s="236"/>
      <c r="O234" s="236"/>
      <c r="P234" s="236"/>
      <c r="Q234" s="236"/>
      <c r="R234" s="236"/>
      <c r="S234" s="236"/>
      <c r="T234" s="236"/>
      <c r="U234" s="236"/>
      <c r="V234" s="236"/>
      <c r="W234" s="236"/>
      <c r="X234" s="236"/>
      <c r="Y234" s="236"/>
      <c r="Z234" s="236"/>
      <c r="AA234" s="236"/>
      <c r="AB234" s="236"/>
      <c r="AC234" s="236"/>
      <c r="AD234" s="236"/>
    </row>
    <row r="235" spans="3:30" x14ac:dyDescent="0.25">
      <c r="F235" s="84"/>
      <c r="G235" s="236" t="s">
        <v>558</v>
      </c>
      <c r="H235" s="236"/>
      <c r="I235" s="236"/>
      <c r="J235" s="236"/>
      <c r="K235" s="236"/>
      <c r="L235" s="236"/>
      <c r="M235" s="236"/>
      <c r="N235" s="236"/>
      <c r="O235" s="236"/>
      <c r="P235" s="236"/>
      <c r="Q235" s="236"/>
      <c r="R235" s="236"/>
      <c r="S235" s="236"/>
      <c r="T235" s="236"/>
      <c r="U235" s="236"/>
      <c r="V235" s="236"/>
      <c r="W235" s="236"/>
      <c r="X235" s="236"/>
      <c r="Y235" s="236"/>
      <c r="Z235" s="236"/>
      <c r="AA235" s="236"/>
      <c r="AB235" s="236"/>
      <c r="AC235" s="236"/>
      <c r="AD235" s="236"/>
    </row>
    <row r="236" spans="3:30" ht="30" customHeight="1" x14ac:dyDescent="0.25">
      <c r="F236" s="84"/>
      <c r="G236" s="236" t="s">
        <v>559</v>
      </c>
      <c r="H236" s="236"/>
      <c r="I236" s="236"/>
      <c r="J236" s="236"/>
      <c r="K236" s="236"/>
      <c r="L236" s="236"/>
      <c r="M236" s="236"/>
      <c r="N236" s="236"/>
      <c r="O236" s="236"/>
      <c r="P236" s="236"/>
      <c r="Q236" s="236"/>
      <c r="R236" s="236"/>
      <c r="S236" s="236"/>
      <c r="T236" s="236"/>
      <c r="U236" s="236"/>
      <c r="V236" s="236"/>
      <c r="W236" s="236"/>
      <c r="X236" s="236"/>
      <c r="Y236" s="236"/>
      <c r="Z236" s="236"/>
      <c r="AA236" s="236"/>
      <c r="AB236" s="236"/>
      <c r="AC236" s="236"/>
      <c r="AD236" s="236"/>
    </row>
    <row r="237" spans="3:30" ht="30" customHeight="1" x14ac:dyDescent="0.25">
      <c r="F237" s="84" t="s">
        <v>159</v>
      </c>
      <c r="G237" s="236" t="s">
        <v>561</v>
      </c>
      <c r="H237" s="236"/>
      <c r="I237" s="236"/>
      <c r="J237" s="236"/>
      <c r="K237" s="236"/>
      <c r="L237" s="236"/>
      <c r="M237" s="236"/>
      <c r="N237" s="236"/>
      <c r="O237" s="236"/>
      <c r="P237" s="236"/>
      <c r="Q237" s="236"/>
      <c r="R237" s="236"/>
      <c r="S237" s="236"/>
      <c r="T237" s="236"/>
      <c r="U237" s="236"/>
      <c r="V237" s="236"/>
      <c r="W237" s="236"/>
      <c r="X237" s="236"/>
      <c r="Y237" s="236"/>
      <c r="Z237" s="236"/>
      <c r="AA237" s="236"/>
      <c r="AB237" s="236"/>
      <c r="AC237" s="236"/>
      <c r="AD237" s="236"/>
    </row>
    <row r="238" spans="3:30" x14ac:dyDescent="0.25">
      <c r="F238" s="84" t="s">
        <v>159</v>
      </c>
      <c r="G238" s="236" t="s">
        <v>364</v>
      </c>
      <c r="H238" s="236"/>
      <c r="I238" s="236"/>
      <c r="J238" s="236"/>
      <c r="K238" s="236"/>
      <c r="L238" s="236"/>
      <c r="M238" s="236"/>
      <c r="N238" s="236"/>
      <c r="O238" s="236"/>
      <c r="P238" s="236"/>
      <c r="Q238" s="236"/>
      <c r="R238" s="236"/>
      <c r="S238" s="236"/>
      <c r="T238" s="236"/>
      <c r="U238" s="236"/>
      <c r="V238" s="236"/>
      <c r="W238" s="236"/>
      <c r="X238" s="236"/>
      <c r="Y238" s="236"/>
      <c r="Z238" s="236"/>
      <c r="AA238" s="236"/>
      <c r="AB238" s="236"/>
      <c r="AC238" s="236"/>
      <c r="AD238" s="236"/>
    </row>
    <row r="239" spans="3:30" x14ac:dyDescent="0.25">
      <c r="F239" s="84"/>
      <c r="G239" s="236" t="s">
        <v>666</v>
      </c>
      <c r="H239" s="236"/>
      <c r="I239" s="236"/>
      <c r="J239" s="236"/>
      <c r="K239" s="236"/>
      <c r="L239" s="236"/>
      <c r="M239" s="236"/>
      <c r="N239" s="236"/>
      <c r="O239" s="236"/>
      <c r="P239" s="236"/>
      <c r="Q239" s="236"/>
      <c r="R239" s="236"/>
      <c r="S239" s="236"/>
      <c r="T239" s="236"/>
      <c r="U239" s="236"/>
      <c r="V239" s="236"/>
      <c r="W239" s="236"/>
      <c r="X239" s="236"/>
      <c r="Y239" s="236"/>
      <c r="Z239" s="236"/>
      <c r="AA239" s="236"/>
      <c r="AB239" s="236"/>
      <c r="AC239" s="236"/>
      <c r="AD239" s="236"/>
    </row>
    <row r="240" spans="3:30" ht="30" customHeight="1" x14ac:dyDescent="0.25">
      <c r="F240" s="84"/>
      <c r="G240" s="236" t="s">
        <v>366</v>
      </c>
      <c r="H240" s="236"/>
      <c r="I240" s="236"/>
      <c r="J240" s="236"/>
      <c r="K240" s="236"/>
      <c r="L240" s="236"/>
      <c r="M240" s="236"/>
      <c r="N240" s="236"/>
      <c r="O240" s="236"/>
      <c r="P240" s="236"/>
      <c r="Q240" s="236"/>
      <c r="R240" s="236"/>
      <c r="S240" s="236"/>
      <c r="T240" s="236"/>
      <c r="U240" s="236"/>
      <c r="V240" s="236"/>
      <c r="W240" s="236"/>
      <c r="X240" s="236"/>
      <c r="Y240" s="236"/>
      <c r="Z240" s="236"/>
      <c r="AA240" s="236"/>
      <c r="AB240" s="236"/>
      <c r="AC240" s="236"/>
      <c r="AD240" s="236"/>
    </row>
    <row r="241" spans="3:30" ht="5.0999999999999996" customHeight="1" x14ac:dyDescent="0.25"/>
    <row r="242" spans="3:30" x14ac:dyDescent="0.25">
      <c r="D242" s="254" t="s">
        <v>563</v>
      </c>
      <c r="E242" s="254" t="s">
        <v>192</v>
      </c>
      <c r="F242" s="79" t="s">
        <v>195</v>
      </c>
    </row>
    <row r="243" spans="3:30" ht="5.0999999999999996" customHeight="1" x14ac:dyDescent="0.25"/>
    <row r="244" spans="3:30" ht="15.75" customHeight="1" x14ac:dyDescent="0.25">
      <c r="C244" s="79"/>
      <c r="D244" s="254"/>
      <c r="E244" s="254"/>
      <c r="F244" s="242" t="s">
        <v>564</v>
      </c>
      <c r="G244" s="242"/>
      <c r="H244" s="242"/>
      <c r="I244" s="242"/>
      <c r="J244" s="242"/>
      <c r="K244" s="242"/>
      <c r="L244" s="242"/>
      <c r="M244" s="242"/>
      <c r="N244" s="242"/>
      <c r="O244" s="242"/>
      <c r="P244" s="242"/>
      <c r="Q244" s="242"/>
      <c r="R244" s="242"/>
      <c r="S244" s="242"/>
      <c r="T244" s="242"/>
      <c r="U244" s="242"/>
      <c r="V244" s="242"/>
      <c r="W244" s="242"/>
      <c r="X244" s="242"/>
      <c r="Y244" s="242"/>
      <c r="Z244" s="242"/>
      <c r="AA244" s="242"/>
      <c r="AB244" s="242"/>
      <c r="AC244" s="242"/>
      <c r="AD244" s="242"/>
    </row>
    <row r="245" spans="3:30" ht="15.75" customHeight="1" x14ac:dyDescent="0.25">
      <c r="C245" s="79"/>
      <c r="D245" s="157"/>
      <c r="E245" s="157"/>
      <c r="F245" s="236" t="s">
        <v>323</v>
      </c>
      <c r="G245" s="236"/>
      <c r="H245" s="236"/>
      <c r="I245" s="236"/>
      <c r="J245" s="236"/>
      <c r="K245" s="236"/>
      <c r="L245" s="236"/>
      <c r="M245" s="236"/>
      <c r="N245" s="236"/>
      <c r="O245" s="236"/>
      <c r="P245" s="236"/>
      <c r="Q245" s="236"/>
      <c r="R245" s="236"/>
      <c r="S245" s="236"/>
      <c r="T245" s="236"/>
      <c r="U245" s="236"/>
      <c r="V245" s="236"/>
      <c r="W245" s="236"/>
      <c r="X245" s="236"/>
      <c r="Y245" s="236"/>
      <c r="Z245" s="236"/>
      <c r="AA245" s="236"/>
      <c r="AB245" s="236"/>
      <c r="AC245" s="236"/>
      <c r="AD245" s="236"/>
    </row>
    <row r="246" spans="3:30" ht="15.75" customHeight="1" x14ac:dyDescent="0.25">
      <c r="C246" s="79"/>
      <c r="D246" s="85"/>
      <c r="E246" s="85"/>
    </row>
    <row r="247" spans="3:30" ht="15.75" customHeight="1" x14ac:dyDescent="0.25">
      <c r="C247" s="79"/>
      <c r="D247" s="85"/>
      <c r="E247" s="85"/>
      <c r="F247" s="255" t="s">
        <v>178</v>
      </c>
      <c r="G247" s="255"/>
      <c r="H247" s="255"/>
      <c r="I247" s="255"/>
      <c r="J247" s="255"/>
      <c r="K247" s="255"/>
      <c r="L247" s="255"/>
      <c r="M247" s="255"/>
      <c r="N247" s="255"/>
      <c r="O247" s="255"/>
      <c r="P247" s="255"/>
      <c r="Q247" s="255"/>
      <c r="R247" s="255"/>
      <c r="S247" s="255"/>
      <c r="T247" s="255"/>
      <c r="U247" s="87"/>
      <c r="V247" s="255" t="s">
        <v>226</v>
      </c>
      <c r="W247" s="255"/>
      <c r="X247" s="255"/>
      <c r="Y247" s="255"/>
      <c r="Z247" s="255"/>
      <c r="AA247" s="255"/>
      <c r="AB247" s="255"/>
      <c r="AC247" s="255"/>
      <c r="AD247" s="255"/>
    </row>
    <row r="248" spans="3:30" ht="5.0999999999999996" customHeight="1" x14ac:dyDescent="0.25"/>
    <row r="249" spans="3:30" ht="21.95" customHeight="1" x14ac:dyDescent="0.25">
      <c r="C249" s="79"/>
      <c r="D249" s="85"/>
      <c r="E249" s="85"/>
      <c r="F249" s="237" t="s">
        <v>569</v>
      </c>
      <c r="G249" s="237"/>
      <c r="H249" s="237"/>
      <c r="I249" s="237"/>
      <c r="J249" s="47"/>
      <c r="K249" s="237" t="s">
        <v>199</v>
      </c>
      <c r="L249" s="237"/>
      <c r="M249" s="237"/>
      <c r="N249" s="237"/>
      <c r="O249" s="237"/>
      <c r="P249" s="237"/>
      <c r="Q249" s="47"/>
      <c r="R249" s="237" t="s">
        <v>585</v>
      </c>
      <c r="S249" s="237"/>
      <c r="T249" s="237"/>
      <c r="U249" s="88"/>
      <c r="V249" s="246">
        <v>1</v>
      </c>
      <c r="W249" s="247"/>
      <c r="X249" s="238" t="s">
        <v>200</v>
      </c>
      <c r="Y249" s="238"/>
      <c r="Z249" s="238"/>
      <c r="AA249" s="238"/>
      <c r="AB249" s="238"/>
      <c r="AC249" s="238"/>
      <c r="AD249" s="239"/>
    </row>
    <row r="250" spans="3:30" ht="21.95" customHeight="1" x14ac:dyDescent="0.25">
      <c r="C250" s="79"/>
      <c r="D250" s="85"/>
      <c r="E250" s="85"/>
      <c r="F250" s="237"/>
      <c r="G250" s="237"/>
      <c r="H250" s="237"/>
      <c r="I250" s="237"/>
      <c r="J250" s="47"/>
      <c r="K250" s="237"/>
      <c r="L250" s="237"/>
      <c r="M250" s="237"/>
      <c r="N250" s="237"/>
      <c r="O250" s="237"/>
      <c r="P250" s="237"/>
      <c r="Q250" s="47"/>
      <c r="R250" s="237"/>
      <c r="S250" s="237"/>
      <c r="T250" s="237"/>
      <c r="U250" s="88"/>
      <c r="V250" s="246">
        <v>1</v>
      </c>
      <c r="W250" s="247"/>
      <c r="X250" s="238" t="s">
        <v>201</v>
      </c>
      <c r="Y250" s="238"/>
      <c r="Z250" s="238"/>
      <c r="AA250" s="238"/>
      <c r="AB250" s="238"/>
      <c r="AC250" s="238"/>
      <c r="AD250" s="239"/>
    </row>
    <row r="251" spans="3:30" ht="21.95" customHeight="1" x14ac:dyDescent="0.25">
      <c r="C251" s="79"/>
      <c r="D251" s="85"/>
      <c r="E251" s="85"/>
      <c r="F251" s="237"/>
      <c r="G251" s="237"/>
      <c r="H251" s="237"/>
      <c r="I251" s="237"/>
      <c r="J251" s="47"/>
      <c r="K251" s="237" t="s">
        <v>571</v>
      </c>
      <c r="L251" s="237"/>
      <c r="M251" s="237"/>
      <c r="N251" s="237"/>
      <c r="O251" s="237"/>
      <c r="P251" s="237"/>
      <c r="Q251" s="47"/>
      <c r="R251" s="237"/>
      <c r="S251" s="237"/>
      <c r="T251" s="237"/>
      <c r="U251" s="88"/>
      <c r="V251" s="246">
        <v>3</v>
      </c>
      <c r="W251" s="247"/>
      <c r="X251" s="238" t="s">
        <v>306</v>
      </c>
      <c r="Y251" s="238"/>
      <c r="Z251" s="238"/>
      <c r="AA251" s="238"/>
      <c r="AB251" s="238"/>
      <c r="AC251" s="238"/>
      <c r="AD251" s="239"/>
    </row>
    <row r="252" spans="3:30" ht="21.95" customHeight="1" x14ac:dyDescent="0.25">
      <c r="C252" s="79"/>
      <c r="D252" s="85"/>
      <c r="E252" s="85"/>
      <c r="F252" s="237"/>
      <c r="G252" s="237"/>
      <c r="H252" s="237"/>
      <c r="I252" s="237"/>
      <c r="J252" s="47"/>
      <c r="K252" s="237"/>
      <c r="L252" s="237"/>
      <c r="M252" s="237"/>
      <c r="N252" s="237"/>
      <c r="O252" s="237"/>
      <c r="P252" s="237"/>
      <c r="Q252" s="47"/>
      <c r="R252" s="237"/>
      <c r="S252" s="237"/>
      <c r="T252" s="237"/>
      <c r="U252" s="88"/>
      <c r="V252" s="246">
        <v>3</v>
      </c>
      <c r="W252" s="247"/>
      <c r="X252" s="238" t="s">
        <v>307</v>
      </c>
      <c r="Y252" s="238"/>
      <c r="Z252" s="238"/>
      <c r="AA252" s="238"/>
      <c r="AB252" s="238"/>
      <c r="AC252" s="238"/>
      <c r="AD252" s="239"/>
    </row>
    <row r="253" spans="3:30" ht="30" customHeight="1" x14ac:dyDescent="0.25">
      <c r="C253" s="79"/>
      <c r="D253" s="85"/>
      <c r="E253" s="85"/>
      <c r="F253" s="237"/>
      <c r="G253" s="237"/>
      <c r="H253" s="237"/>
      <c r="I253" s="237"/>
      <c r="K253" s="237" t="s">
        <v>572</v>
      </c>
      <c r="L253" s="237"/>
      <c r="M253" s="237"/>
      <c r="N253" s="237"/>
      <c r="O253" s="237"/>
      <c r="P253" s="237"/>
      <c r="R253" s="237"/>
      <c r="S253" s="237"/>
      <c r="T253" s="237"/>
      <c r="V253" s="246">
        <v>2</v>
      </c>
      <c r="W253" s="247"/>
      <c r="X253" s="238" t="s">
        <v>205</v>
      </c>
      <c r="Y253" s="238"/>
      <c r="Z253" s="238"/>
      <c r="AA253" s="238"/>
      <c r="AB253" s="238"/>
      <c r="AC253" s="238"/>
      <c r="AD253" s="239"/>
    </row>
    <row r="254" spans="3:30" ht="45" customHeight="1" x14ac:dyDescent="0.25">
      <c r="F254" s="237"/>
      <c r="G254" s="237"/>
      <c r="H254" s="237"/>
      <c r="I254" s="237"/>
      <c r="K254" s="237" t="s">
        <v>570</v>
      </c>
      <c r="L254" s="237"/>
      <c r="M254" s="237"/>
      <c r="N254" s="237"/>
      <c r="O254" s="237"/>
      <c r="P254" s="237"/>
      <c r="R254" s="237"/>
      <c r="S254" s="237"/>
      <c r="T254" s="237"/>
      <c r="V254" s="246">
        <v>4</v>
      </c>
      <c r="W254" s="247"/>
      <c r="X254" s="238" t="s">
        <v>308</v>
      </c>
      <c r="Y254" s="238"/>
      <c r="Z254" s="238"/>
      <c r="AA254" s="238"/>
      <c r="AB254" s="238"/>
      <c r="AC254" s="238"/>
      <c r="AD254" s="239"/>
    </row>
    <row r="255" spans="3:30" ht="45" customHeight="1" x14ac:dyDescent="0.25">
      <c r="F255" s="237" t="s">
        <v>586</v>
      </c>
      <c r="G255" s="237"/>
      <c r="H255" s="237"/>
      <c r="I255" s="237"/>
      <c r="K255" s="237" t="s">
        <v>745</v>
      </c>
      <c r="L255" s="237"/>
      <c r="M255" s="237"/>
      <c r="N255" s="237"/>
      <c r="O255" s="237"/>
      <c r="P255" s="237"/>
      <c r="R255" s="237"/>
      <c r="S255" s="237"/>
      <c r="T255" s="237"/>
      <c r="V255" s="249">
        <v>1</v>
      </c>
      <c r="W255" s="250"/>
      <c r="X255" s="238" t="s">
        <v>211</v>
      </c>
      <c r="Y255" s="238"/>
      <c r="Z255" s="238"/>
      <c r="AA255" s="238"/>
      <c r="AB255" s="238"/>
      <c r="AC255" s="238"/>
      <c r="AD255" s="239"/>
    </row>
    <row r="256" spans="3:30" ht="30" customHeight="1" x14ac:dyDescent="0.25">
      <c r="F256" s="237"/>
      <c r="G256" s="237"/>
      <c r="H256" s="237"/>
      <c r="I256" s="237"/>
      <c r="K256" s="237" t="s">
        <v>567</v>
      </c>
      <c r="L256" s="237"/>
      <c r="M256" s="237"/>
      <c r="N256" s="237"/>
      <c r="O256" s="237"/>
      <c r="P256" s="237"/>
      <c r="R256" s="237"/>
      <c r="S256" s="237"/>
      <c r="T256" s="237"/>
      <c r="V256" s="249">
        <v>1</v>
      </c>
      <c r="W256" s="250"/>
      <c r="X256" s="238" t="s">
        <v>212</v>
      </c>
      <c r="Y256" s="238"/>
      <c r="Z256" s="238"/>
      <c r="AA256" s="238"/>
      <c r="AB256" s="238"/>
      <c r="AC256" s="238"/>
      <c r="AD256" s="239"/>
    </row>
    <row r="257" spans="3:30" ht="30" customHeight="1" x14ac:dyDescent="0.25">
      <c r="F257" s="237"/>
      <c r="G257" s="237"/>
      <c r="H257" s="237"/>
      <c r="I257" s="237"/>
      <c r="K257" s="237" t="s">
        <v>566</v>
      </c>
      <c r="L257" s="237"/>
      <c r="M257" s="237"/>
      <c r="N257" s="237"/>
      <c r="O257" s="237"/>
      <c r="P257" s="237"/>
      <c r="R257" s="237"/>
      <c r="S257" s="237"/>
      <c r="T257" s="237"/>
      <c r="V257" s="249">
        <v>1</v>
      </c>
      <c r="W257" s="250"/>
      <c r="X257" s="238" t="s">
        <v>213</v>
      </c>
      <c r="Y257" s="238"/>
      <c r="Z257" s="238"/>
      <c r="AA257" s="238"/>
      <c r="AB257" s="238"/>
      <c r="AC257" s="238"/>
      <c r="AD257" s="239"/>
    </row>
    <row r="258" spans="3:30" ht="30" customHeight="1" x14ac:dyDescent="0.25">
      <c r="F258" s="237"/>
      <c r="G258" s="237"/>
      <c r="H258" s="237"/>
      <c r="I258" s="237"/>
      <c r="K258" s="237" t="s">
        <v>565</v>
      </c>
      <c r="L258" s="237"/>
      <c r="M258" s="237"/>
      <c r="N258" s="237"/>
      <c r="O258" s="237"/>
      <c r="P258" s="237"/>
      <c r="R258" s="237"/>
      <c r="S258" s="237"/>
      <c r="T258" s="237"/>
      <c r="V258" s="249">
        <v>1</v>
      </c>
      <c r="W258" s="250"/>
      <c r="X258" s="238" t="s">
        <v>587</v>
      </c>
      <c r="Y258" s="238"/>
      <c r="Z258" s="238"/>
      <c r="AA258" s="238"/>
      <c r="AB258" s="238"/>
      <c r="AC258" s="238"/>
      <c r="AD258" s="239"/>
    </row>
    <row r="259" spans="3:30" ht="30" customHeight="1" x14ac:dyDescent="0.25">
      <c r="F259" s="237"/>
      <c r="G259" s="237"/>
      <c r="H259" s="237"/>
      <c r="I259" s="237"/>
      <c r="K259" s="237" t="s">
        <v>568</v>
      </c>
      <c r="L259" s="237"/>
      <c r="M259" s="237"/>
      <c r="N259" s="237"/>
      <c r="O259" s="237"/>
      <c r="P259" s="237"/>
      <c r="R259" s="237"/>
      <c r="S259" s="237"/>
      <c r="T259" s="237"/>
      <c r="V259" s="249">
        <v>1</v>
      </c>
      <c r="W259" s="250"/>
      <c r="X259" s="238" t="s">
        <v>588</v>
      </c>
      <c r="Y259" s="238"/>
      <c r="Z259" s="238"/>
      <c r="AA259" s="238"/>
      <c r="AB259" s="238"/>
      <c r="AC259" s="238"/>
      <c r="AD259" s="239"/>
    </row>
    <row r="260" spans="3:30" ht="15.75" customHeight="1" x14ac:dyDescent="0.25">
      <c r="V260" s="253" t="s">
        <v>349</v>
      </c>
      <c r="W260" s="253"/>
      <c r="X260" s="253"/>
      <c r="Y260" s="253"/>
      <c r="Z260" s="253"/>
      <c r="AA260" s="253"/>
      <c r="AB260" s="253"/>
      <c r="AC260" s="253"/>
      <c r="AD260" s="253"/>
    </row>
    <row r="261" spans="3:30" x14ac:dyDescent="0.25">
      <c r="V261" s="253"/>
      <c r="W261" s="253"/>
      <c r="X261" s="253"/>
      <c r="Y261" s="253"/>
      <c r="Z261" s="253"/>
      <c r="AA261" s="253"/>
      <c r="AB261" s="253"/>
      <c r="AC261" s="253"/>
      <c r="AD261" s="253"/>
    </row>
    <row r="262" spans="3:30" x14ac:dyDescent="0.25">
      <c r="V262" s="253"/>
      <c r="W262" s="253"/>
      <c r="X262" s="253"/>
      <c r="Y262" s="253"/>
      <c r="Z262" s="253"/>
      <c r="AA262" s="253"/>
      <c r="AB262" s="253"/>
      <c r="AC262" s="253"/>
      <c r="AD262" s="253"/>
    </row>
    <row r="263" spans="3:30" x14ac:dyDescent="0.2">
      <c r="V263" s="156"/>
      <c r="W263" s="156"/>
      <c r="X263" s="156"/>
      <c r="Y263" s="156"/>
      <c r="Z263" s="156"/>
      <c r="AA263" s="156"/>
      <c r="AB263" s="156"/>
      <c r="AC263" s="156"/>
      <c r="AD263" s="156"/>
    </row>
    <row r="264" spans="3:30" ht="15.75" customHeight="1" x14ac:dyDescent="0.25">
      <c r="C264" s="79"/>
      <c r="D264" s="85"/>
      <c r="E264" s="85"/>
      <c r="F264" s="79" t="s">
        <v>336</v>
      </c>
    </row>
    <row r="265" spans="3:30" x14ac:dyDescent="0.2">
      <c r="V265" s="156"/>
      <c r="W265" s="156"/>
      <c r="X265" s="156"/>
      <c r="Y265" s="156"/>
      <c r="Z265" s="156"/>
      <c r="AA265" s="156"/>
      <c r="AB265" s="156"/>
      <c r="AC265" s="156"/>
      <c r="AD265" s="156"/>
    </row>
    <row r="266" spans="3:30" x14ac:dyDescent="0.25">
      <c r="D266" s="254" t="s">
        <v>578</v>
      </c>
      <c r="E266" s="254" t="s">
        <v>192</v>
      </c>
      <c r="F266" s="79" t="s">
        <v>339</v>
      </c>
    </row>
    <row r="267" spans="3:30" ht="5.0999999999999996" customHeight="1" x14ac:dyDescent="0.25"/>
    <row r="268" spans="3:30" ht="45" customHeight="1" x14ac:dyDescent="0.25">
      <c r="C268" s="79"/>
      <c r="D268" s="254"/>
      <c r="E268" s="254"/>
      <c r="F268" s="236" t="s">
        <v>573</v>
      </c>
      <c r="G268" s="236"/>
      <c r="H268" s="236"/>
      <c r="I268" s="236"/>
      <c r="J268" s="236"/>
      <c r="K268" s="236"/>
      <c r="L268" s="236"/>
      <c r="M268" s="236"/>
      <c r="N268" s="236"/>
      <c r="O268" s="236"/>
      <c r="P268" s="236"/>
      <c r="Q268" s="236"/>
      <c r="R268" s="236"/>
      <c r="S268" s="236"/>
      <c r="T268" s="236"/>
      <c r="U268" s="236"/>
      <c r="V268" s="236"/>
      <c r="W268" s="236"/>
      <c r="X268" s="236"/>
      <c r="Y268" s="236"/>
      <c r="Z268" s="236"/>
      <c r="AA268" s="236"/>
      <c r="AB268" s="236"/>
      <c r="AC268" s="236"/>
      <c r="AD268" s="236"/>
    </row>
    <row r="269" spans="3:30" ht="5.0999999999999996" customHeight="1" x14ac:dyDescent="0.25"/>
    <row r="270" spans="3:30" ht="15.75" customHeight="1" x14ac:dyDescent="0.25">
      <c r="C270" s="79"/>
      <c r="D270" s="157"/>
      <c r="E270" s="157"/>
      <c r="F270" s="242" t="s">
        <v>340</v>
      </c>
      <c r="G270" s="242"/>
      <c r="H270" s="242"/>
      <c r="I270" s="242"/>
      <c r="J270" s="242"/>
      <c r="K270" s="242"/>
      <c r="L270" s="242"/>
      <c r="M270" s="242"/>
      <c r="N270" s="242"/>
      <c r="O270" s="242"/>
      <c r="P270" s="242"/>
      <c r="Q270" s="242"/>
      <c r="R270" s="242"/>
      <c r="S270" s="242"/>
      <c r="T270" s="242"/>
      <c r="U270" s="242"/>
      <c r="V270" s="242"/>
      <c r="W270" s="242"/>
      <c r="X270" s="242"/>
      <c r="Y270" s="242"/>
      <c r="Z270" s="242"/>
      <c r="AA270" s="242"/>
      <c r="AB270" s="242"/>
      <c r="AC270" s="242"/>
      <c r="AD270" s="242"/>
    </row>
    <row r="271" spans="3:30" ht="15.75" customHeight="1" x14ac:dyDescent="0.25">
      <c r="C271" s="79"/>
      <c r="D271" s="157"/>
      <c r="E271" s="157"/>
      <c r="F271" s="236" t="s">
        <v>323</v>
      </c>
      <c r="G271" s="236"/>
      <c r="H271" s="236"/>
      <c r="I271" s="236"/>
      <c r="J271" s="236"/>
      <c r="K271" s="236"/>
      <c r="L271" s="236"/>
      <c r="M271" s="236"/>
      <c r="N271" s="236"/>
      <c r="O271" s="236"/>
      <c r="P271" s="236"/>
      <c r="Q271" s="236"/>
      <c r="R271" s="236"/>
      <c r="S271" s="236"/>
      <c r="T271" s="236"/>
      <c r="U271" s="236"/>
      <c r="V271" s="236"/>
      <c r="W271" s="236"/>
      <c r="X271" s="236"/>
      <c r="Y271" s="236"/>
      <c r="Z271" s="236"/>
      <c r="AA271" s="236"/>
      <c r="AB271" s="236"/>
      <c r="AC271" s="236"/>
      <c r="AD271" s="236"/>
    </row>
    <row r="272" spans="3:30" ht="15.75" customHeight="1" x14ac:dyDescent="0.25">
      <c r="C272" s="79"/>
      <c r="D272" s="85"/>
      <c r="E272" s="85"/>
    </row>
    <row r="273" spans="3:30" ht="45" customHeight="1" x14ac:dyDescent="0.25">
      <c r="F273" s="237" t="s">
        <v>222</v>
      </c>
      <c r="G273" s="237"/>
      <c r="H273" s="237"/>
      <c r="I273" s="237"/>
      <c r="K273" s="237" t="s">
        <v>574</v>
      </c>
      <c r="L273" s="237"/>
      <c r="M273" s="237"/>
      <c r="N273" s="237"/>
      <c r="O273" s="237"/>
      <c r="P273" s="237"/>
      <c r="R273" s="240" t="s">
        <v>575</v>
      </c>
      <c r="S273" s="248"/>
      <c r="T273" s="248"/>
      <c r="V273" s="249">
        <v>1</v>
      </c>
      <c r="W273" s="250"/>
      <c r="X273" s="238" t="s">
        <v>576</v>
      </c>
      <c r="Y273" s="238"/>
      <c r="Z273" s="238"/>
      <c r="AA273" s="238"/>
      <c r="AB273" s="238"/>
      <c r="AC273" s="238"/>
      <c r="AD273" s="239"/>
    </row>
    <row r="274" spans="3:30" ht="15.75" customHeight="1" x14ac:dyDescent="0.25">
      <c r="V274" s="253" t="s">
        <v>203</v>
      </c>
      <c r="W274" s="253"/>
      <c r="X274" s="253"/>
      <c r="Y274" s="253"/>
      <c r="Z274" s="253"/>
      <c r="AA274" s="253"/>
      <c r="AB274" s="253"/>
      <c r="AC274" s="253"/>
      <c r="AD274" s="253"/>
    </row>
    <row r="275" spans="3:30" x14ac:dyDescent="0.25">
      <c r="V275" s="253"/>
      <c r="W275" s="253"/>
      <c r="X275" s="253"/>
      <c r="Y275" s="253"/>
      <c r="Z275" s="253"/>
      <c r="AA275" s="253"/>
      <c r="AB275" s="253"/>
      <c r="AC275" s="253"/>
      <c r="AD275" s="253"/>
    </row>
    <row r="276" spans="3:30" x14ac:dyDescent="0.2">
      <c r="V276" s="156"/>
      <c r="W276" s="156"/>
      <c r="X276" s="156"/>
      <c r="Y276" s="156"/>
      <c r="Z276" s="156"/>
      <c r="AA276" s="156"/>
      <c r="AB276" s="156"/>
      <c r="AC276" s="156"/>
      <c r="AD276" s="156"/>
    </row>
    <row r="277" spans="3:30" ht="15.75" customHeight="1" x14ac:dyDescent="0.25">
      <c r="C277" s="79"/>
      <c r="D277" s="85"/>
      <c r="E277" s="85"/>
      <c r="F277" s="79" t="s">
        <v>746</v>
      </c>
    </row>
    <row r="278" spans="3:30" ht="45" customHeight="1" x14ac:dyDescent="0.25">
      <c r="F278" s="236" t="s">
        <v>747</v>
      </c>
      <c r="G278" s="236"/>
      <c r="H278" s="236"/>
      <c r="I278" s="236"/>
      <c r="J278" s="236"/>
      <c r="K278" s="236"/>
      <c r="L278" s="236"/>
      <c r="M278" s="236"/>
      <c r="N278" s="236"/>
      <c r="O278" s="236"/>
      <c r="P278" s="236"/>
      <c r="Q278" s="236"/>
      <c r="R278" s="236"/>
      <c r="S278" s="236"/>
      <c r="T278" s="236"/>
      <c r="U278" s="236"/>
      <c r="V278" s="236"/>
      <c r="W278" s="236"/>
      <c r="X278" s="236"/>
      <c r="Y278" s="236"/>
      <c r="Z278" s="236"/>
      <c r="AA278" s="236"/>
      <c r="AB278" s="236"/>
      <c r="AC278" s="236"/>
      <c r="AD278" s="236"/>
    </row>
    <row r="279" spans="3:30" x14ac:dyDescent="0.2">
      <c r="V279" s="156"/>
      <c r="W279" s="156"/>
      <c r="X279" s="156"/>
      <c r="Y279" s="156"/>
      <c r="Z279" s="156"/>
      <c r="AA279" s="156"/>
      <c r="AB279" s="156"/>
      <c r="AC279" s="156"/>
      <c r="AD279" s="156"/>
    </row>
    <row r="280" spans="3:30" x14ac:dyDescent="0.25">
      <c r="D280" s="254" t="s">
        <v>579</v>
      </c>
      <c r="E280" s="254" t="s">
        <v>192</v>
      </c>
      <c r="F280" s="79" t="s">
        <v>437</v>
      </c>
    </row>
    <row r="281" spans="3:30" ht="5.0999999999999996" customHeight="1" x14ac:dyDescent="0.25"/>
    <row r="282" spans="3:30" ht="15.75" customHeight="1" x14ac:dyDescent="0.25">
      <c r="C282" s="79"/>
      <c r="D282" s="85"/>
      <c r="E282" s="85"/>
      <c r="F282" s="236" t="s">
        <v>748</v>
      </c>
      <c r="G282" s="236"/>
      <c r="H282" s="236"/>
      <c r="I282" s="236"/>
      <c r="J282" s="236"/>
      <c r="K282" s="236"/>
      <c r="L282" s="236"/>
      <c r="M282" s="236"/>
      <c r="N282" s="236"/>
      <c r="O282" s="236"/>
      <c r="P282" s="236"/>
      <c r="Q282" s="236"/>
      <c r="R282" s="236"/>
      <c r="S282" s="236"/>
      <c r="T282" s="236"/>
      <c r="U282" s="236"/>
      <c r="V282" s="236"/>
      <c r="W282" s="236"/>
      <c r="X282" s="236"/>
      <c r="Y282" s="236"/>
      <c r="Z282" s="236"/>
      <c r="AA282" s="236"/>
      <c r="AB282" s="236"/>
      <c r="AC282" s="236"/>
      <c r="AD282" s="236"/>
    </row>
    <row r="283" spans="3:30" ht="30" customHeight="1" x14ac:dyDescent="0.25">
      <c r="C283" s="79"/>
      <c r="D283" s="85"/>
      <c r="E283" s="85"/>
      <c r="F283" s="236" t="s">
        <v>749</v>
      </c>
      <c r="G283" s="236"/>
      <c r="H283" s="236"/>
      <c r="I283" s="236"/>
      <c r="J283" s="236"/>
      <c r="K283" s="236"/>
      <c r="L283" s="236"/>
      <c r="M283" s="236"/>
      <c r="N283" s="236"/>
      <c r="O283" s="236"/>
      <c r="P283" s="236"/>
      <c r="Q283" s="236"/>
      <c r="R283" s="236"/>
      <c r="S283" s="236"/>
      <c r="T283" s="236"/>
      <c r="U283" s="236"/>
      <c r="V283" s="236"/>
      <c r="W283" s="236"/>
      <c r="X283" s="236"/>
      <c r="Y283" s="236"/>
      <c r="Z283" s="236"/>
      <c r="AA283" s="236"/>
      <c r="AB283" s="236"/>
      <c r="AC283" s="236"/>
      <c r="AD283" s="236"/>
    </row>
    <row r="284" spans="3:30" ht="12.75" customHeight="1" x14ac:dyDescent="0.25">
      <c r="C284" s="79"/>
      <c r="D284" s="85"/>
      <c r="E284" s="85"/>
      <c r="F284" s="155"/>
      <c r="G284" s="155"/>
      <c r="H284" s="155"/>
      <c r="I284" s="155"/>
      <c r="J284" s="155"/>
      <c r="K284" s="155"/>
      <c r="L284" s="155"/>
      <c r="M284" s="155"/>
      <c r="N284" s="155"/>
      <c r="O284" s="155"/>
      <c r="P284" s="155"/>
      <c r="Q284" s="155"/>
      <c r="R284" s="155"/>
      <c r="S284" s="155"/>
      <c r="T284" s="155"/>
      <c r="U284" s="155"/>
      <c r="V284" s="155"/>
      <c r="W284" s="155"/>
      <c r="X284" s="155"/>
      <c r="Y284" s="155"/>
      <c r="Z284" s="155"/>
      <c r="AA284" s="155"/>
      <c r="AB284" s="155"/>
      <c r="AC284" s="155"/>
      <c r="AD284" s="155"/>
    </row>
    <row r="285" spans="3:30" ht="15.75" customHeight="1" x14ac:dyDescent="0.25">
      <c r="C285" s="79"/>
      <c r="D285" s="157"/>
      <c r="E285" s="157"/>
      <c r="F285" s="236" t="s">
        <v>323</v>
      </c>
      <c r="G285" s="236"/>
      <c r="H285" s="236"/>
      <c r="I285" s="236"/>
      <c r="J285" s="236"/>
      <c r="K285" s="236"/>
      <c r="L285" s="236"/>
      <c r="M285" s="236"/>
      <c r="N285" s="236"/>
      <c r="O285" s="236"/>
      <c r="P285" s="236"/>
      <c r="Q285" s="236"/>
      <c r="R285" s="236"/>
      <c r="S285" s="236"/>
      <c r="T285" s="236"/>
      <c r="U285" s="236"/>
      <c r="V285" s="236"/>
      <c r="W285" s="236"/>
      <c r="X285" s="236"/>
      <c r="Y285" s="236"/>
      <c r="Z285" s="236"/>
      <c r="AA285" s="236"/>
      <c r="AB285" s="236"/>
      <c r="AC285" s="236"/>
      <c r="AD285" s="236"/>
    </row>
    <row r="286" spans="3:30" ht="12.75" customHeight="1" x14ac:dyDescent="0.25">
      <c r="W286" s="155"/>
      <c r="AB286" s="155"/>
      <c r="AC286" s="155"/>
      <c r="AD286" s="155"/>
    </row>
    <row r="287" spans="3:30" ht="30" customHeight="1" x14ac:dyDescent="0.25">
      <c r="C287" s="79"/>
      <c r="D287" s="157"/>
      <c r="E287" s="157"/>
      <c r="F287" s="237" t="s">
        <v>458</v>
      </c>
      <c r="G287" s="237"/>
      <c r="H287" s="237"/>
      <c r="J287" s="237" t="s">
        <v>580</v>
      </c>
      <c r="K287" s="237"/>
      <c r="L287" s="237"/>
      <c r="M287" s="237"/>
      <c r="N287" s="237"/>
      <c r="O287" s="237"/>
      <c r="P287" s="90">
        <v>1</v>
      </c>
      <c r="Q287" s="238" t="s">
        <v>583</v>
      </c>
      <c r="R287" s="238"/>
      <c r="S287" s="239"/>
      <c r="U287" s="240" t="s">
        <v>581</v>
      </c>
      <c r="V287" s="240"/>
      <c r="W287" s="155"/>
      <c r="X287" s="217">
        <v>1</v>
      </c>
      <c r="Y287" s="238" t="s">
        <v>750</v>
      </c>
      <c r="Z287" s="238"/>
      <c r="AA287" s="239"/>
      <c r="AC287" s="155"/>
      <c r="AD287" s="155"/>
    </row>
    <row r="288" spans="3:30" ht="15.75" customHeight="1" x14ac:dyDescent="0.25">
      <c r="C288" s="79"/>
      <c r="D288" s="157"/>
      <c r="E288" s="157"/>
      <c r="F288" s="155"/>
      <c r="G288" s="155"/>
      <c r="H288" s="155"/>
      <c r="I288" s="155"/>
      <c r="J288" s="155"/>
      <c r="K288" s="155"/>
      <c r="L288" s="155"/>
      <c r="M288" s="155"/>
      <c r="N288" s="155"/>
      <c r="O288" s="155"/>
      <c r="P288" s="155"/>
      <c r="Q288" s="155"/>
      <c r="R288" s="155"/>
      <c r="S288" s="155"/>
      <c r="T288" s="155"/>
      <c r="U288" s="155"/>
      <c r="V288" s="155"/>
      <c r="W288" s="155"/>
      <c r="X288" s="155"/>
      <c r="Y288" s="155"/>
      <c r="Z288" s="155"/>
      <c r="AA288" s="155"/>
      <c r="AB288" s="155"/>
      <c r="AC288" s="155"/>
      <c r="AD288" s="155"/>
    </row>
    <row r="289" spans="3:32" ht="15.75" customHeight="1" x14ac:dyDescent="0.2">
      <c r="C289" s="79"/>
      <c r="D289" s="157"/>
      <c r="E289" s="157"/>
      <c r="F289" s="155"/>
      <c r="G289" s="155"/>
      <c r="H289" s="155"/>
      <c r="I289" s="155"/>
      <c r="J289" s="88"/>
      <c r="K289" s="155"/>
      <c r="L289" s="155"/>
      <c r="M289" s="155"/>
      <c r="N289" s="155"/>
      <c r="O289" s="155"/>
      <c r="P289" s="155"/>
      <c r="Q289" s="155"/>
      <c r="R289" s="155"/>
      <c r="S289" s="155"/>
      <c r="T289" s="155"/>
      <c r="U289" s="155"/>
      <c r="V289" s="155"/>
      <c r="W289" s="155"/>
      <c r="X289" s="241" t="s">
        <v>582</v>
      </c>
      <c r="Y289" s="241"/>
      <c r="Z289" s="241"/>
      <c r="AA289" s="241"/>
      <c r="AB289" s="241"/>
      <c r="AC289" s="241"/>
      <c r="AD289" s="241"/>
      <c r="AE289" s="92"/>
      <c r="AF289" s="92"/>
    </row>
    <row r="290" spans="3:32" ht="15.75" customHeight="1" x14ac:dyDescent="0.2">
      <c r="C290" s="79"/>
      <c r="D290" s="157"/>
      <c r="E290" s="157"/>
      <c r="F290" s="155"/>
      <c r="G290" s="155"/>
      <c r="H290" s="155"/>
      <c r="I290" s="155"/>
      <c r="J290" s="88"/>
      <c r="K290" s="155"/>
      <c r="L290" s="155"/>
      <c r="M290" s="155"/>
      <c r="N290" s="155"/>
      <c r="O290" s="155"/>
      <c r="P290" s="155"/>
      <c r="Q290" s="155"/>
      <c r="R290" s="155"/>
      <c r="S290" s="155"/>
      <c r="T290" s="155"/>
      <c r="U290" s="155"/>
      <c r="V290" s="155"/>
      <c r="W290" s="155"/>
      <c r="X290" s="241"/>
      <c r="Y290" s="241"/>
      <c r="Z290" s="241"/>
      <c r="AA290" s="241"/>
      <c r="AB290" s="241"/>
      <c r="AC290" s="241"/>
      <c r="AD290" s="241"/>
      <c r="AE290" s="92"/>
      <c r="AF290" s="92"/>
    </row>
    <row r="291" spans="3:32" ht="15.75" customHeight="1" x14ac:dyDescent="0.25">
      <c r="C291" s="79"/>
      <c r="D291" s="157"/>
      <c r="E291" s="157"/>
      <c r="F291" s="155"/>
      <c r="G291" s="155"/>
      <c r="H291" s="155"/>
      <c r="I291" s="155"/>
      <c r="J291" s="93"/>
      <c r="K291" s="155"/>
      <c r="L291" s="155"/>
      <c r="M291" s="155"/>
      <c r="N291" s="155"/>
      <c r="O291" s="155"/>
      <c r="P291" s="155"/>
      <c r="Q291" s="155"/>
      <c r="R291" s="155"/>
      <c r="S291" s="155"/>
      <c r="T291" s="155"/>
      <c r="U291" s="155"/>
      <c r="V291" s="155"/>
      <c r="W291" s="155"/>
      <c r="X291" s="241"/>
      <c r="Y291" s="241"/>
      <c r="Z291" s="241"/>
      <c r="AA291" s="241"/>
      <c r="AB291" s="241"/>
      <c r="AC291" s="241"/>
      <c r="AD291" s="241"/>
    </row>
    <row r="292" spans="3:32" ht="5.0999999999999996" customHeight="1" thickBot="1" x14ac:dyDescent="0.3">
      <c r="P292" s="13"/>
      <c r="Q292" s="13"/>
      <c r="R292" s="13"/>
      <c r="S292" s="13"/>
      <c r="T292" s="13"/>
    </row>
    <row r="293" spans="3:32" s="14" customFormat="1" ht="20.100000000000001" customHeight="1" thickBot="1" x14ac:dyDescent="0.3">
      <c r="D293" s="223" t="s">
        <v>598</v>
      </c>
      <c r="J293" s="224"/>
      <c r="K293" s="224"/>
      <c r="L293" s="224"/>
      <c r="M293" s="224"/>
      <c r="O293" s="14" t="s">
        <v>530</v>
      </c>
      <c r="P293" s="225"/>
      <c r="Q293" s="226" t="s">
        <v>529</v>
      </c>
      <c r="R293" s="234" t="s">
        <v>733</v>
      </c>
      <c r="S293" s="234"/>
      <c r="T293" s="234"/>
      <c r="U293" s="234"/>
      <c r="V293" s="234"/>
      <c r="W293" s="235"/>
    </row>
    <row r="294" spans="3:32" ht="5.0999999999999996" customHeight="1" x14ac:dyDescent="0.25"/>
    <row r="295" spans="3:32" ht="15.75" customHeight="1" x14ac:dyDescent="0.25">
      <c r="D295" s="254" t="s">
        <v>601</v>
      </c>
      <c r="E295" s="254" t="s">
        <v>192</v>
      </c>
      <c r="F295" s="242" t="s">
        <v>599</v>
      </c>
      <c r="G295" s="242"/>
      <c r="H295" s="242"/>
      <c r="I295" s="242"/>
      <c r="J295" s="242"/>
      <c r="K295" s="242"/>
      <c r="L295" s="242"/>
      <c r="M295" s="242"/>
      <c r="N295" s="242"/>
      <c r="O295" s="242"/>
      <c r="P295" s="242"/>
      <c r="Q295" s="242"/>
      <c r="R295" s="242"/>
      <c r="S295" s="242"/>
      <c r="T295" s="242"/>
      <c r="U295" s="242"/>
      <c r="V295" s="242"/>
      <c r="W295" s="242"/>
      <c r="X295" s="242"/>
      <c r="Y295" s="242"/>
      <c r="Z295" s="242"/>
      <c r="AA295" s="242"/>
      <c r="AB295" s="242"/>
      <c r="AC295" s="242"/>
      <c r="AD295" s="242"/>
    </row>
    <row r="296" spans="3:32" ht="15.75" customHeight="1" x14ac:dyDescent="0.25">
      <c r="F296" s="242" t="s">
        <v>600</v>
      </c>
      <c r="G296" s="242"/>
      <c r="H296" s="242"/>
      <c r="I296" s="242"/>
      <c r="J296" s="242"/>
      <c r="K296" s="242"/>
      <c r="L296" s="242"/>
      <c r="M296" s="242"/>
      <c r="N296" s="242"/>
      <c r="O296" s="242"/>
      <c r="P296" s="242"/>
      <c r="Q296" s="242"/>
      <c r="R296" s="242"/>
      <c r="S296" s="242"/>
      <c r="T296" s="242"/>
      <c r="U296" s="242"/>
      <c r="V296" s="242"/>
      <c r="W296" s="242"/>
      <c r="X296" s="242"/>
      <c r="Y296" s="242"/>
      <c r="Z296" s="242"/>
      <c r="AA296" s="242"/>
      <c r="AB296" s="242"/>
      <c r="AC296" s="242"/>
      <c r="AD296" s="242"/>
    </row>
    <row r="297" spans="3:32" ht="5.0999999999999996" customHeight="1" x14ac:dyDescent="0.25"/>
    <row r="298" spans="3:32" ht="15.75" customHeight="1" x14ac:dyDescent="0.25">
      <c r="C298" s="79"/>
      <c r="D298" s="162"/>
      <c r="E298" s="162"/>
      <c r="F298" s="242" t="s">
        <v>602</v>
      </c>
      <c r="G298" s="242"/>
      <c r="H298" s="242"/>
      <c r="I298" s="242"/>
      <c r="J298" s="242"/>
      <c r="K298" s="242"/>
      <c r="L298" s="242"/>
      <c r="M298" s="242"/>
      <c r="N298" s="242"/>
      <c r="O298" s="242"/>
      <c r="P298" s="242"/>
      <c r="Q298" s="242"/>
      <c r="R298" s="242"/>
      <c r="S298" s="242"/>
      <c r="T298" s="242"/>
      <c r="U298" s="242"/>
      <c r="V298" s="242"/>
      <c r="W298" s="242"/>
      <c r="X298" s="242"/>
      <c r="Y298" s="242"/>
      <c r="Z298" s="242"/>
      <c r="AA298" s="242"/>
      <c r="AB298" s="242"/>
      <c r="AC298" s="242"/>
      <c r="AD298" s="242"/>
    </row>
    <row r="299" spans="3:32" ht="45" customHeight="1" x14ac:dyDescent="0.25">
      <c r="C299" s="79"/>
      <c r="D299" s="162"/>
      <c r="E299" s="162"/>
      <c r="F299" s="236" t="s">
        <v>603</v>
      </c>
      <c r="G299" s="236"/>
      <c r="H299" s="236"/>
      <c r="I299" s="236"/>
      <c r="J299" s="236"/>
      <c r="K299" s="236"/>
      <c r="L299" s="236"/>
      <c r="M299" s="236"/>
      <c r="N299" s="236"/>
      <c r="O299" s="236"/>
      <c r="P299" s="236"/>
      <c r="Q299" s="236"/>
      <c r="R299" s="236"/>
      <c r="S299" s="236"/>
      <c r="T299" s="236"/>
      <c r="U299" s="236"/>
      <c r="V299" s="236"/>
      <c r="W299" s="236"/>
      <c r="X299" s="236"/>
      <c r="Y299" s="236"/>
      <c r="Z299" s="236"/>
      <c r="AA299" s="236"/>
      <c r="AB299" s="236"/>
      <c r="AC299" s="236"/>
      <c r="AD299" s="236"/>
    </row>
    <row r="300" spans="3:32" ht="15.75" customHeight="1" x14ac:dyDescent="0.25">
      <c r="C300" s="79"/>
      <c r="D300" s="162"/>
      <c r="E300" s="162"/>
      <c r="F300" s="236" t="s">
        <v>323</v>
      </c>
      <c r="G300" s="236"/>
      <c r="H300" s="236"/>
      <c r="I300" s="236"/>
      <c r="J300" s="236"/>
      <c r="K300" s="236"/>
      <c r="L300" s="236"/>
      <c r="M300" s="236"/>
      <c r="N300" s="236"/>
      <c r="O300" s="236"/>
      <c r="P300" s="236"/>
      <c r="Q300" s="236"/>
      <c r="R300" s="236"/>
      <c r="S300" s="236"/>
      <c r="T300" s="236"/>
      <c r="U300" s="236"/>
      <c r="V300" s="236"/>
      <c r="W300" s="236"/>
      <c r="X300" s="236"/>
      <c r="Y300" s="236"/>
      <c r="Z300" s="236"/>
      <c r="AA300" s="236"/>
      <c r="AB300" s="236"/>
      <c r="AC300" s="236"/>
      <c r="AD300" s="236"/>
    </row>
    <row r="301" spans="3:32" ht="15.75" customHeight="1" x14ac:dyDescent="0.25">
      <c r="C301" s="79"/>
      <c r="D301" s="85"/>
      <c r="E301" s="85"/>
    </row>
    <row r="302" spans="3:32" ht="20.100000000000001" customHeight="1" x14ac:dyDescent="0.25">
      <c r="F302" s="243" t="s">
        <v>88</v>
      </c>
      <c r="G302" s="244"/>
      <c r="H302" s="244"/>
      <c r="I302" s="245"/>
      <c r="K302" s="237" t="s">
        <v>606</v>
      </c>
      <c r="L302" s="237"/>
      <c r="M302" s="237"/>
      <c r="N302" s="237"/>
      <c r="O302" s="237"/>
      <c r="P302" s="237"/>
      <c r="R302" s="302" t="s">
        <v>608</v>
      </c>
      <c r="S302" s="303"/>
      <c r="T302" s="304"/>
      <c r="V302" s="246">
        <v>15</v>
      </c>
      <c r="W302" s="247"/>
      <c r="X302" s="238" t="s">
        <v>609</v>
      </c>
      <c r="Y302" s="238"/>
      <c r="Z302" s="238"/>
      <c r="AA302" s="238"/>
      <c r="AB302" s="238"/>
      <c r="AC302" s="238"/>
      <c r="AD302" s="239"/>
    </row>
    <row r="303" spans="3:32" ht="20.100000000000001" customHeight="1" x14ac:dyDescent="0.25">
      <c r="F303" s="243" t="s">
        <v>87</v>
      </c>
      <c r="G303" s="244"/>
      <c r="H303" s="244"/>
      <c r="I303" s="245"/>
      <c r="K303" s="237" t="s">
        <v>606</v>
      </c>
      <c r="L303" s="237"/>
      <c r="M303" s="237"/>
      <c r="N303" s="237"/>
      <c r="O303" s="237"/>
      <c r="P303" s="237"/>
      <c r="R303" s="305"/>
      <c r="S303" s="306"/>
      <c r="T303" s="307"/>
      <c r="V303" s="246">
        <v>15</v>
      </c>
      <c r="W303" s="247"/>
      <c r="X303" s="238" t="s">
        <v>604</v>
      </c>
      <c r="Y303" s="238"/>
      <c r="Z303" s="238"/>
      <c r="AA303" s="238"/>
      <c r="AB303" s="238"/>
      <c r="AC303" s="238"/>
      <c r="AD303" s="239"/>
    </row>
    <row r="304" spans="3:32" ht="20.100000000000001" customHeight="1" x14ac:dyDescent="0.25">
      <c r="F304" s="237" t="s">
        <v>613</v>
      </c>
      <c r="G304" s="237"/>
      <c r="H304" s="237"/>
      <c r="I304" s="237"/>
      <c r="K304" s="237" t="s">
        <v>606</v>
      </c>
      <c r="L304" s="237"/>
      <c r="M304" s="237"/>
      <c r="N304" s="237"/>
      <c r="O304" s="237"/>
      <c r="P304" s="237"/>
      <c r="R304" s="305"/>
      <c r="S304" s="306"/>
      <c r="T304" s="307"/>
      <c r="V304" s="246">
        <v>15</v>
      </c>
      <c r="W304" s="247"/>
      <c r="X304" s="238" t="s">
        <v>610</v>
      </c>
      <c r="Y304" s="238"/>
      <c r="Z304" s="238"/>
      <c r="AA304" s="238"/>
      <c r="AB304" s="238"/>
      <c r="AC304" s="238"/>
      <c r="AD304" s="239"/>
    </row>
    <row r="305" spans="3:30" ht="20.100000000000001" customHeight="1" x14ac:dyDescent="0.25">
      <c r="F305" s="281" t="s">
        <v>605</v>
      </c>
      <c r="G305" s="293"/>
      <c r="H305" s="293"/>
      <c r="I305" s="282"/>
      <c r="K305" s="237" t="s">
        <v>614</v>
      </c>
      <c r="L305" s="237"/>
      <c r="M305" s="237"/>
      <c r="N305" s="237"/>
      <c r="O305" s="237"/>
      <c r="P305" s="237"/>
      <c r="R305" s="305"/>
      <c r="S305" s="306"/>
      <c r="T305" s="307"/>
      <c r="V305" s="246">
        <v>60</v>
      </c>
      <c r="W305" s="247"/>
      <c r="X305" s="238" t="s">
        <v>611</v>
      </c>
      <c r="Y305" s="238"/>
      <c r="Z305" s="238"/>
      <c r="AA305" s="238"/>
      <c r="AB305" s="238"/>
      <c r="AC305" s="238"/>
      <c r="AD305" s="239"/>
    </row>
    <row r="306" spans="3:30" ht="20.100000000000001" customHeight="1" x14ac:dyDescent="0.25">
      <c r="F306" s="285"/>
      <c r="G306" s="295"/>
      <c r="H306" s="295"/>
      <c r="I306" s="286"/>
      <c r="K306" s="237" t="s">
        <v>607</v>
      </c>
      <c r="L306" s="237"/>
      <c r="M306" s="237"/>
      <c r="N306" s="237"/>
      <c r="O306" s="237"/>
      <c r="P306" s="237"/>
      <c r="R306" s="308"/>
      <c r="S306" s="309"/>
      <c r="T306" s="310"/>
      <c r="V306" s="246">
        <v>20</v>
      </c>
      <c r="W306" s="247"/>
      <c r="X306" s="238" t="s">
        <v>612</v>
      </c>
      <c r="Y306" s="238"/>
      <c r="Z306" s="238"/>
      <c r="AA306" s="238"/>
      <c r="AB306" s="238"/>
      <c r="AC306" s="238"/>
      <c r="AD306" s="239"/>
    </row>
    <row r="307" spans="3:30" ht="15.75" customHeight="1" x14ac:dyDescent="0.25">
      <c r="V307" s="253" t="s">
        <v>203</v>
      </c>
      <c r="W307" s="253"/>
      <c r="X307" s="253"/>
      <c r="Y307" s="253"/>
      <c r="Z307" s="253"/>
      <c r="AA307" s="253"/>
      <c r="AB307" s="253"/>
      <c r="AC307" s="253"/>
      <c r="AD307" s="253"/>
    </row>
    <row r="308" spans="3:30" x14ac:dyDescent="0.25">
      <c r="V308" s="253"/>
      <c r="W308" s="253"/>
      <c r="X308" s="253"/>
      <c r="Y308" s="253"/>
      <c r="Z308" s="253"/>
      <c r="AA308" s="253"/>
      <c r="AB308" s="253"/>
      <c r="AC308" s="253"/>
      <c r="AD308" s="253"/>
    </row>
    <row r="309" spans="3:30" x14ac:dyDescent="0.2">
      <c r="V309" s="165"/>
      <c r="W309" s="165"/>
      <c r="X309" s="165"/>
      <c r="Y309" s="165"/>
      <c r="Z309" s="165"/>
      <c r="AA309" s="165"/>
      <c r="AB309" s="165"/>
      <c r="AC309" s="165"/>
      <c r="AD309" s="165"/>
    </row>
    <row r="310" spans="3:30" ht="15.75" customHeight="1" x14ac:dyDescent="0.25">
      <c r="C310" s="79"/>
      <c r="D310" s="85"/>
      <c r="E310" s="85"/>
      <c r="F310" s="79" t="s">
        <v>636</v>
      </c>
    </row>
    <row r="311" spans="3:30" ht="15.75" customHeight="1" x14ac:dyDescent="0.25">
      <c r="C311" s="79"/>
      <c r="D311" s="85"/>
      <c r="E311" s="85"/>
      <c r="F311" s="84" t="s">
        <v>159</v>
      </c>
      <c r="G311" s="79" t="s">
        <v>635</v>
      </c>
    </row>
    <row r="312" spans="3:30" ht="15.75" customHeight="1" x14ac:dyDescent="0.25">
      <c r="C312" s="79"/>
      <c r="D312" s="85"/>
      <c r="E312" s="85"/>
      <c r="F312" s="84" t="s">
        <v>159</v>
      </c>
      <c r="G312" s="79" t="s">
        <v>634</v>
      </c>
    </row>
    <row r="313" spans="3:30" ht="15.75" customHeight="1" x14ac:dyDescent="0.25">
      <c r="C313" s="79"/>
      <c r="D313" s="85"/>
      <c r="E313" s="85"/>
      <c r="F313" s="84" t="s">
        <v>159</v>
      </c>
      <c r="G313" s="79" t="s">
        <v>637</v>
      </c>
    </row>
    <row r="314" spans="3:30" x14ac:dyDescent="0.2">
      <c r="V314" s="165"/>
      <c r="W314" s="165"/>
      <c r="X314" s="165"/>
      <c r="Y314" s="165"/>
      <c r="Z314" s="165"/>
      <c r="AA314" s="165"/>
      <c r="AB314" s="165"/>
      <c r="AC314" s="165"/>
      <c r="AD314" s="165"/>
    </row>
    <row r="315" spans="3:30" ht="15.75" customHeight="1" x14ac:dyDescent="0.25">
      <c r="C315" s="79"/>
      <c r="D315" s="85"/>
      <c r="E315" s="85"/>
      <c r="F315" s="79" t="s">
        <v>638</v>
      </c>
    </row>
    <row r="316" spans="3:30" ht="15.75" customHeight="1" x14ac:dyDescent="0.25">
      <c r="C316" s="79"/>
      <c r="D316" s="85"/>
      <c r="E316" s="85"/>
      <c r="F316" s="84" t="s">
        <v>159</v>
      </c>
      <c r="G316" s="79" t="s">
        <v>639</v>
      </c>
    </row>
    <row r="317" spans="3:30" ht="15.75" customHeight="1" x14ac:dyDescent="0.25">
      <c r="C317" s="79"/>
      <c r="D317" s="85"/>
      <c r="E317" s="85"/>
      <c r="F317" s="84" t="s">
        <v>159</v>
      </c>
      <c r="G317" s="79" t="s">
        <v>640</v>
      </c>
    </row>
    <row r="318" spans="3:30" ht="15.75" customHeight="1" x14ac:dyDescent="0.25">
      <c r="C318" s="79"/>
      <c r="D318" s="85"/>
      <c r="E318" s="85"/>
      <c r="F318" s="84" t="s">
        <v>159</v>
      </c>
      <c r="G318" s="79" t="s">
        <v>641</v>
      </c>
    </row>
    <row r="319" spans="3:30" ht="15.75" customHeight="1" x14ac:dyDescent="0.25">
      <c r="C319" s="79"/>
      <c r="D319" s="85"/>
      <c r="E319" s="85"/>
      <c r="F319" s="84" t="s">
        <v>159</v>
      </c>
      <c r="G319" s="79" t="s">
        <v>642</v>
      </c>
    </row>
    <row r="320" spans="3:30" x14ac:dyDescent="0.2">
      <c r="V320" s="165"/>
      <c r="W320" s="165"/>
      <c r="X320" s="165"/>
      <c r="Y320" s="165"/>
      <c r="Z320" s="165"/>
      <c r="AA320" s="165"/>
      <c r="AB320" s="165"/>
      <c r="AC320" s="165"/>
      <c r="AD320" s="165"/>
    </row>
    <row r="321" spans="3:30" ht="30" customHeight="1" x14ac:dyDescent="0.25">
      <c r="C321" s="79"/>
      <c r="D321" s="85"/>
      <c r="E321" s="85"/>
      <c r="F321" s="236" t="s">
        <v>643</v>
      </c>
      <c r="G321" s="236"/>
      <c r="H321" s="236"/>
      <c r="I321" s="236"/>
      <c r="J321" s="236"/>
      <c r="K321" s="236"/>
      <c r="L321" s="236"/>
      <c r="M321" s="236"/>
      <c r="N321" s="236"/>
      <c r="O321" s="236"/>
      <c r="P321" s="236"/>
      <c r="Q321" s="236"/>
      <c r="R321" s="236"/>
      <c r="S321" s="236"/>
      <c r="T321" s="236"/>
      <c r="U321" s="236"/>
      <c r="V321" s="236"/>
      <c r="W321" s="236"/>
      <c r="X321" s="236"/>
      <c r="Y321" s="236"/>
      <c r="Z321" s="236"/>
      <c r="AA321" s="236"/>
      <c r="AB321" s="236"/>
      <c r="AC321" s="236"/>
      <c r="AD321" s="236"/>
    </row>
    <row r="322" spans="3:30" ht="30" customHeight="1" x14ac:dyDescent="0.25">
      <c r="C322" s="79"/>
      <c r="D322" s="85"/>
      <c r="E322" s="85"/>
      <c r="F322" s="236" t="s">
        <v>645</v>
      </c>
      <c r="G322" s="236"/>
      <c r="H322" s="236"/>
      <c r="I322" s="236"/>
      <c r="J322" s="236"/>
      <c r="K322" s="236"/>
      <c r="L322" s="236"/>
      <c r="M322" s="236"/>
      <c r="N322" s="236"/>
      <c r="O322" s="236"/>
      <c r="P322" s="236"/>
      <c r="Q322" s="236"/>
      <c r="R322" s="236"/>
      <c r="S322" s="236"/>
      <c r="T322" s="236"/>
      <c r="U322" s="236"/>
      <c r="V322" s="236"/>
      <c r="W322" s="236"/>
      <c r="X322" s="236"/>
      <c r="Y322" s="236"/>
      <c r="Z322" s="236"/>
      <c r="AA322" s="236"/>
      <c r="AB322" s="236"/>
      <c r="AC322" s="236"/>
      <c r="AD322" s="236"/>
    </row>
    <row r="323" spans="3:30" ht="30" customHeight="1" x14ac:dyDescent="0.25"/>
    <row r="324" spans="3:30" ht="21" x14ac:dyDescent="0.25">
      <c r="C324" s="272" t="s">
        <v>712</v>
      </c>
      <c r="D324" s="272"/>
      <c r="E324" s="272"/>
      <c r="F324" s="272"/>
      <c r="G324" s="272"/>
      <c r="H324" s="272"/>
      <c r="I324" s="272"/>
      <c r="J324" s="272"/>
      <c r="K324" s="272"/>
      <c r="L324" s="272"/>
      <c r="M324" s="272"/>
      <c r="N324" s="272"/>
      <c r="O324" s="272"/>
      <c r="P324" s="272"/>
      <c r="Q324" s="272"/>
      <c r="R324" s="272"/>
      <c r="S324" s="272"/>
      <c r="T324" s="272"/>
      <c r="U324" s="272"/>
      <c r="V324" s="272"/>
      <c r="W324" s="272"/>
      <c r="X324" s="272"/>
      <c r="Y324" s="272"/>
      <c r="Z324" s="272"/>
      <c r="AA324" s="272"/>
      <c r="AB324" s="272"/>
      <c r="AC324" s="272"/>
      <c r="AD324" s="272"/>
    </row>
    <row r="325" spans="3:30" ht="15" customHeight="1" x14ac:dyDescent="0.25"/>
    <row r="326" spans="3:30" ht="15.75" customHeight="1" x14ac:dyDescent="0.25">
      <c r="D326" s="79" t="s">
        <v>646</v>
      </c>
    </row>
    <row r="327" spans="3:30" ht="5.0999999999999996" customHeight="1" x14ac:dyDescent="0.25"/>
    <row r="328" spans="3:30" x14ac:dyDescent="0.25">
      <c r="D328" s="236" t="s">
        <v>189</v>
      </c>
      <c r="E328" s="236"/>
      <c r="F328" s="236"/>
      <c r="G328" s="236"/>
      <c r="H328" s="236"/>
      <c r="I328" s="236"/>
      <c r="J328" s="236"/>
      <c r="K328" s="236"/>
      <c r="L328" s="236"/>
      <c r="M328" s="236"/>
      <c r="N328" s="236"/>
      <c r="O328" s="236"/>
      <c r="P328" s="236"/>
      <c r="Q328" s="236"/>
      <c r="R328" s="236"/>
      <c r="S328" s="236"/>
      <c r="T328" s="236"/>
      <c r="U328" s="236"/>
      <c r="V328" s="236"/>
      <c r="W328" s="236"/>
      <c r="X328" s="236"/>
      <c r="Y328" s="236"/>
      <c r="Z328" s="236"/>
      <c r="AA328" s="236"/>
      <c r="AB328" s="236"/>
      <c r="AC328" s="236"/>
      <c r="AD328" s="236"/>
    </row>
    <row r="329" spans="3:30" ht="15.75" customHeight="1" x14ac:dyDescent="0.25">
      <c r="C329" s="79"/>
      <c r="D329" s="85"/>
      <c r="E329" s="236" t="s">
        <v>647</v>
      </c>
      <c r="F329" s="236"/>
      <c r="G329" s="236"/>
      <c r="H329" s="236"/>
      <c r="I329" s="236"/>
      <c r="J329" s="236"/>
      <c r="K329" s="236"/>
      <c r="L329" s="236"/>
      <c r="M329" s="236"/>
      <c r="N329" s="236"/>
      <c r="O329" s="236"/>
      <c r="P329" s="236"/>
      <c r="Q329" s="236"/>
      <c r="R329" s="236"/>
      <c r="S329" s="236"/>
      <c r="T329" s="236"/>
      <c r="U329" s="236"/>
      <c r="V329" s="236"/>
      <c r="W329" s="236"/>
      <c r="X329" s="236"/>
      <c r="Y329" s="236"/>
      <c r="Z329" s="236"/>
      <c r="AA329" s="236"/>
      <c r="AB329" s="236"/>
      <c r="AC329" s="236"/>
      <c r="AD329" s="236"/>
    </row>
    <row r="330" spans="3:30" ht="15.75" customHeight="1" x14ac:dyDescent="0.25">
      <c r="C330" s="79"/>
      <c r="D330" s="85"/>
      <c r="E330" s="242" t="s">
        <v>648</v>
      </c>
      <c r="F330" s="242"/>
      <c r="G330" s="242"/>
      <c r="H330" s="242"/>
      <c r="I330" s="242"/>
      <c r="J330" s="242"/>
      <c r="K330" s="242"/>
      <c r="L330" s="242"/>
      <c r="M330" s="242"/>
      <c r="N330" s="242"/>
      <c r="O330" s="242"/>
      <c r="P330" s="242"/>
      <c r="Q330" s="242"/>
      <c r="R330" s="242"/>
      <c r="S330" s="242"/>
      <c r="T330" s="242"/>
      <c r="U330" s="242"/>
      <c r="V330" s="242"/>
      <c r="W330" s="242"/>
      <c r="X330" s="242"/>
      <c r="Y330" s="242"/>
      <c r="Z330" s="242"/>
      <c r="AA330" s="242"/>
      <c r="AB330" s="242"/>
      <c r="AC330" s="242"/>
      <c r="AD330" s="242"/>
    </row>
    <row r="331" spans="3:30" ht="15.75" customHeight="1" x14ac:dyDescent="0.25">
      <c r="C331" s="79"/>
      <c r="D331" s="85"/>
      <c r="E331" s="242" t="s">
        <v>649</v>
      </c>
      <c r="F331" s="242"/>
      <c r="G331" s="242"/>
      <c r="H331" s="242"/>
      <c r="I331" s="242"/>
      <c r="J331" s="242"/>
      <c r="K331" s="242"/>
      <c r="L331" s="242"/>
      <c r="M331" s="242"/>
      <c r="N331" s="242"/>
      <c r="O331" s="242"/>
      <c r="P331" s="242"/>
      <c r="Q331" s="242"/>
      <c r="R331" s="242"/>
      <c r="S331" s="242"/>
      <c r="T331" s="242"/>
      <c r="U331" s="242"/>
      <c r="V331" s="242"/>
      <c r="W331" s="242"/>
      <c r="X331" s="242"/>
      <c r="Y331" s="242"/>
      <c r="Z331" s="242"/>
      <c r="AA331" s="242"/>
      <c r="AB331" s="242"/>
      <c r="AC331" s="242"/>
      <c r="AD331" s="242"/>
    </row>
    <row r="332" spans="3:30" ht="15.75" customHeight="1" x14ac:dyDescent="0.25">
      <c r="C332" s="79"/>
      <c r="D332" s="85"/>
      <c r="E332" s="242" t="s">
        <v>229</v>
      </c>
      <c r="F332" s="242"/>
      <c r="G332" s="242"/>
      <c r="H332" s="242"/>
      <c r="I332" s="242"/>
      <c r="J332" s="242"/>
      <c r="K332" s="242"/>
      <c r="L332" s="242"/>
      <c r="M332" s="242"/>
      <c r="N332" s="242"/>
      <c r="O332" s="242"/>
      <c r="P332" s="242"/>
      <c r="Q332" s="242"/>
      <c r="R332" s="242"/>
      <c r="S332" s="242"/>
      <c r="T332" s="242"/>
      <c r="U332" s="242"/>
      <c r="V332" s="242"/>
      <c r="W332" s="242"/>
      <c r="X332" s="242"/>
      <c r="Y332" s="242"/>
      <c r="Z332" s="242"/>
      <c r="AA332" s="242"/>
      <c r="AB332" s="242"/>
      <c r="AC332" s="242"/>
      <c r="AD332" s="242"/>
    </row>
    <row r="333" spans="3:30" ht="5.0999999999999996" customHeight="1" x14ac:dyDescent="0.25"/>
    <row r="334" spans="3:30" x14ac:dyDescent="0.25">
      <c r="D334" s="236" t="s">
        <v>171</v>
      </c>
      <c r="E334" s="236"/>
      <c r="F334" s="236"/>
      <c r="G334" s="236"/>
      <c r="H334" s="236"/>
    </row>
    <row r="335" spans="3:30" ht="5.0999999999999996" customHeight="1" x14ac:dyDescent="0.25"/>
    <row r="336" spans="3:30" ht="30" customHeight="1" x14ac:dyDescent="0.25">
      <c r="E336" s="236" t="s">
        <v>707</v>
      </c>
      <c r="F336" s="236"/>
      <c r="G336" s="236"/>
      <c r="H336" s="236"/>
      <c r="I336" s="236"/>
      <c r="J336" s="236"/>
      <c r="K336" s="236"/>
      <c r="L336" s="236"/>
      <c r="M336" s="236"/>
      <c r="N336" s="236"/>
      <c r="O336" s="236"/>
      <c r="P336" s="236"/>
      <c r="Q336" s="236"/>
      <c r="R336" s="236"/>
      <c r="S336" s="236"/>
      <c r="T336" s="236"/>
      <c r="U336" s="236"/>
      <c r="V336" s="236"/>
      <c r="W336" s="236"/>
      <c r="X336" s="236"/>
      <c r="Y336" s="236"/>
      <c r="Z336" s="236"/>
      <c r="AA336" s="236"/>
      <c r="AB336" s="236"/>
      <c r="AC336" s="236"/>
      <c r="AD336" s="236"/>
    </row>
    <row r="337" spans="3:30" ht="30" customHeight="1" x14ac:dyDescent="0.25">
      <c r="E337" s="236" t="s">
        <v>706</v>
      </c>
      <c r="F337" s="236"/>
      <c r="G337" s="236"/>
      <c r="H337" s="236"/>
      <c r="I337" s="236"/>
      <c r="J337" s="236"/>
      <c r="K337" s="236"/>
      <c r="L337" s="236"/>
      <c r="M337" s="236"/>
      <c r="N337" s="236"/>
      <c r="O337" s="236"/>
      <c r="P337" s="236"/>
      <c r="Q337" s="236"/>
      <c r="R337" s="236"/>
      <c r="S337" s="236"/>
      <c r="T337" s="236"/>
      <c r="U337" s="236"/>
      <c r="V337" s="236"/>
      <c r="W337" s="236"/>
      <c r="X337" s="236"/>
      <c r="Y337" s="236"/>
      <c r="Z337" s="236"/>
      <c r="AA337" s="236"/>
      <c r="AB337" s="236"/>
      <c r="AC337" s="236"/>
      <c r="AD337" s="236"/>
    </row>
    <row r="338" spans="3:30" ht="45" customHeight="1" x14ac:dyDescent="0.25">
      <c r="E338" s="236" t="s">
        <v>708</v>
      </c>
      <c r="F338" s="236"/>
      <c r="G338" s="236"/>
      <c r="H338" s="236"/>
      <c r="I338" s="236"/>
      <c r="J338" s="236"/>
      <c r="K338" s="236"/>
      <c r="L338" s="236"/>
      <c r="M338" s="236"/>
      <c r="N338" s="236"/>
      <c r="O338" s="236"/>
      <c r="P338" s="236"/>
      <c r="Q338" s="236"/>
      <c r="R338" s="236"/>
      <c r="S338" s="236"/>
      <c r="T338" s="236"/>
      <c r="U338" s="236"/>
      <c r="V338" s="236"/>
      <c r="W338" s="236"/>
      <c r="X338" s="236"/>
      <c r="Y338" s="236"/>
      <c r="Z338" s="236"/>
      <c r="AA338" s="236"/>
      <c r="AB338" s="236"/>
      <c r="AC338" s="236"/>
      <c r="AD338" s="236"/>
    </row>
    <row r="339" spans="3:30" ht="15.75" customHeight="1" thickBot="1" x14ac:dyDescent="0.3"/>
    <row r="340" spans="3:30" s="1" customFormat="1" ht="20.100000000000001" customHeight="1" thickBot="1" x14ac:dyDescent="0.3">
      <c r="D340" s="227" t="s">
        <v>650</v>
      </c>
      <c r="L340" s="1" t="s">
        <v>530</v>
      </c>
      <c r="M340" s="225"/>
      <c r="N340" s="226" t="s">
        <v>529</v>
      </c>
      <c r="O340" s="234" t="s">
        <v>734</v>
      </c>
      <c r="P340" s="234"/>
      <c r="Q340" s="234"/>
      <c r="R340" s="235"/>
    </row>
    <row r="341" spans="3:30" ht="5.0999999999999996" customHeight="1" x14ac:dyDescent="0.25"/>
    <row r="342" spans="3:30" ht="15.75" customHeight="1" x14ac:dyDescent="0.25">
      <c r="C342" s="79"/>
      <c r="D342" s="254" t="s">
        <v>230</v>
      </c>
      <c r="E342" s="254"/>
      <c r="F342" s="242" t="s">
        <v>233</v>
      </c>
      <c r="G342" s="242"/>
      <c r="H342" s="242"/>
      <c r="I342" s="242"/>
      <c r="J342" s="242"/>
      <c r="K342" s="242"/>
      <c r="L342" s="242"/>
      <c r="M342" s="242"/>
      <c r="N342" s="242"/>
      <c r="O342" s="242"/>
      <c r="P342" s="242"/>
      <c r="Q342" s="242"/>
      <c r="R342" s="242"/>
      <c r="S342" s="242"/>
      <c r="T342" s="242"/>
      <c r="U342" s="242"/>
      <c r="V342" s="242"/>
      <c r="W342" s="242"/>
      <c r="X342" s="242"/>
      <c r="Y342" s="242"/>
      <c r="Z342" s="242"/>
      <c r="AA342" s="242"/>
      <c r="AB342" s="242"/>
      <c r="AC342" s="242"/>
      <c r="AD342" s="242"/>
    </row>
    <row r="343" spans="3:30" ht="30" customHeight="1" x14ac:dyDescent="0.25">
      <c r="F343" s="84" t="s">
        <v>159</v>
      </c>
      <c r="G343" s="236" t="s">
        <v>651</v>
      </c>
      <c r="H343" s="236"/>
      <c r="I343" s="236"/>
      <c r="J343" s="236"/>
      <c r="K343" s="236"/>
      <c r="L343" s="236"/>
      <c r="M343" s="236"/>
      <c r="N343" s="236"/>
      <c r="O343" s="236"/>
      <c r="P343" s="236"/>
      <c r="Q343" s="236"/>
      <c r="R343" s="236"/>
      <c r="S343" s="236"/>
      <c r="T343" s="236"/>
      <c r="U343" s="236"/>
      <c r="V343" s="236"/>
      <c r="W343" s="236"/>
      <c r="X343" s="236"/>
      <c r="Y343" s="236"/>
      <c r="Z343" s="236"/>
      <c r="AA343" s="236"/>
      <c r="AB343" s="236"/>
      <c r="AC343" s="236"/>
      <c r="AD343" s="236"/>
    </row>
    <row r="344" spans="3:30" ht="15.75" customHeight="1" x14ac:dyDescent="0.25">
      <c r="F344" s="84" t="s">
        <v>159</v>
      </c>
      <c r="G344" s="236" t="s">
        <v>355</v>
      </c>
      <c r="H344" s="236"/>
      <c r="I344" s="236"/>
      <c r="J344" s="236"/>
      <c r="K344" s="236"/>
      <c r="L344" s="236"/>
      <c r="M344" s="236"/>
      <c r="N344" s="236"/>
      <c r="O344" s="236"/>
      <c r="P344" s="236"/>
      <c r="Q344" s="236"/>
      <c r="R344" s="236"/>
      <c r="S344" s="236"/>
      <c r="T344" s="236"/>
      <c r="U344" s="236"/>
      <c r="V344" s="236"/>
      <c r="W344" s="236"/>
      <c r="X344" s="236"/>
      <c r="Y344" s="236"/>
      <c r="Z344" s="236"/>
      <c r="AA344" s="236"/>
      <c r="AB344" s="236"/>
      <c r="AC344" s="236"/>
      <c r="AD344" s="236"/>
    </row>
    <row r="345" spans="3:30" ht="5.0999999999999996" customHeight="1" x14ac:dyDescent="0.25"/>
    <row r="346" spans="3:30" x14ac:dyDescent="0.25">
      <c r="D346" s="254" t="s">
        <v>231</v>
      </c>
      <c r="E346" s="254" t="s">
        <v>192</v>
      </c>
      <c r="F346" s="242" t="s">
        <v>234</v>
      </c>
      <c r="G346" s="242"/>
      <c r="H346" s="242"/>
      <c r="I346" s="242"/>
      <c r="J346" s="242"/>
      <c r="K346" s="242"/>
      <c r="L346" s="242"/>
      <c r="M346" s="242"/>
      <c r="N346" s="242"/>
      <c r="O346" s="242"/>
      <c r="P346" s="242"/>
      <c r="Q346" s="242"/>
      <c r="R346" s="242"/>
      <c r="S346" s="242"/>
      <c r="T346" s="242"/>
      <c r="U346" s="242"/>
      <c r="V346" s="242"/>
      <c r="W346" s="242"/>
      <c r="X346" s="242"/>
      <c r="Y346" s="242"/>
      <c r="Z346" s="242"/>
      <c r="AA346" s="242"/>
      <c r="AB346" s="242"/>
      <c r="AC346" s="242"/>
      <c r="AD346" s="242"/>
    </row>
    <row r="347" spans="3:30" x14ac:dyDescent="0.25">
      <c r="F347" s="84" t="s">
        <v>159</v>
      </c>
      <c r="G347" s="236" t="s">
        <v>357</v>
      </c>
      <c r="H347" s="236"/>
      <c r="I347" s="236"/>
      <c r="J347" s="236"/>
      <c r="K347" s="236"/>
      <c r="L347" s="236"/>
      <c r="M347" s="236"/>
      <c r="N347" s="236"/>
      <c r="O347" s="236"/>
      <c r="P347" s="236"/>
      <c r="Q347" s="236"/>
      <c r="R347" s="236"/>
      <c r="S347" s="236"/>
      <c r="T347" s="236"/>
      <c r="U347" s="236"/>
      <c r="V347" s="236"/>
      <c r="W347" s="236"/>
      <c r="X347" s="236"/>
      <c r="Y347" s="236"/>
      <c r="Z347" s="236"/>
      <c r="AA347" s="236"/>
      <c r="AB347" s="236"/>
      <c r="AC347" s="236"/>
      <c r="AD347" s="236"/>
    </row>
    <row r="348" spans="3:30" x14ac:dyDescent="0.25">
      <c r="F348" s="84"/>
      <c r="G348" s="236" t="s">
        <v>342</v>
      </c>
      <c r="H348" s="236"/>
      <c r="I348" s="236"/>
      <c r="J348" s="236"/>
      <c r="K348" s="236"/>
      <c r="L348" s="236"/>
      <c r="M348" s="236"/>
      <c r="N348" s="236"/>
      <c r="O348" s="236"/>
      <c r="P348" s="236"/>
      <c r="Q348" s="236"/>
      <c r="R348" s="236"/>
      <c r="S348" s="236"/>
      <c r="T348" s="236"/>
      <c r="U348" s="236"/>
      <c r="V348" s="236"/>
      <c r="W348" s="236"/>
      <c r="X348" s="236"/>
      <c r="Y348" s="236"/>
      <c r="Z348" s="236"/>
      <c r="AA348" s="236"/>
      <c r="AB348" s="236"/>
      <c r="AC348" s="236"/>
      <c r="AD348" s="236"/>
    </row>
    <row r="349" spans="3:30" x14ac:dyDescent="0.25">
      <c r="F349" s="84"/>
      <c r="G349" s="236" t="s">
        <v>358</v>
      </c>
      <c r="H349" s="236"/>
      <c r="I349" s="236"/>
      <c r="J349" s="236"/>
      <c r="K349" s="236"/>
      <c r="L349" s="236"/>
      <c r="M349" s="236"/>
      <c r="N349" s="236"/>
      <c r="O349" s="236"/>
      <c r="P349" s="236"/>
      <c r="Q349" s="236"/>
      <c r="R349" s="236"/>
      <c r="S349" s="236"/>
      <c r="T349" s="236"/>
      <c r="U349" s="236"/>
      <c r="V349" s="236"/>
      <c r="W349" s="236"/>
      <c r="X349" s="236"/>
      <c r="Y349" s="236"/>
      <c r="Z349" s="236"/>
      <c r="AA349" s="236"/>
      <c r="AB349" s="236"/>
      <c r="AC349" s="236"/>
      <c r="AD349" s="236"/>
    </row>
    <row r="350" spans="3:30" x14ac:dyDescent="0.25">
      <c r="F350" s="84" t="s">
        <v>159</v>
      </c>
      <c r="G350" s="236" t="s">
        <v>359</v>
      </c>
      <c r="H350" s="236"/>
      <c r="I350" s="236"/>
      <c r="J350" s="236"/>
      <c r="K350" s="236"/>
      <c r="L350" s="236"/>
      <c r="M350" s="236"/>
      <c r="N350" s="236"/>
      <c r="O350" s="236"/>
      <c r="P350" s="236"/>
      <c r="Q350" s="236"/>
      <c r="R350" s="236"/>
      <c r="S350" s="236"/>
      <c r="T350" s="236"/>
      <c r="U350" s="236"/>
      <c r="V350" s="236"/>
      <c r="W350" s="236"/>
      <c r="X350" s="236"/>
      <c r="Y350" s="236"/>
      <c r="Z350" s="236"/>
      <c r="AA350" s="236"/>
      <c r="AB350" s="236"/>
      <c r="AC350" s="236"/>
      <c r="AD350" s="236"/>
    </row>
    <row r="351" spans="3:30" x14ac:dyDescent="0.25">
      <c r="F351" s="84" t="s">
        <v>159</v>
      </c>
      <c r="G351" s="236" t="s">
        <v>364</v>
      </c>
      <c r="H351" s="236"/>
      <c r="I351" s="236"/>
      <c r="J351" s="236"/>
      <c r="K351" s="236"/>
      <c r="L351" s="236"/>
      <c r="M351" s="236"/>
      <c r="N351" s="236"/>
      <c r="O351" s="236"/>
      <c r="P351" s="236"/>
      <c r="Q351" s="236"/>
      <c r="R351" s="236"/>
      <c r="S351" s="236"/>
      <c r="T351" s="236"/>
      <c r="U351" s="236"/>
      <c r="V351" s="236"/>
      <c r="W351" s="236"/>
      <c r="X351" s="236"/>
      <c r="Y351" s="236"/>
      <c r="Z351" s="236"/>
      <c r="AA351" s="236"/>
      <c r="AB351" s="236"/>
      <c r="AC351" s="236"/>
      <c r="AD351" s="236"/>
    </row>
    <row r="352" spans="3:30" x14ac:dyDescent="0.25">
      <c r="F352" s="84"/>
      <c r="G352" s="236" t="s">
        <v>365</v>
      </c>
      <c r="H352" s="236"/>
      <c r="I352" s="236"/>
      <c r="J352" s="236"/>
      <c r="K352" s="236"/>
      <c r="L352" s="236"/>
      <c r="M352" s="236"/>
      <c r="N352" s="236"/>
      <c r="O352" s="236"/>
      <c r="P352" s="236"/>
      <c r="Q352" s="236"/>
      <c r="R352" s="236"/>
      <c r="S352" s="236"/>
      <c r="T352" s="236"/>
      <c r="U352" s="236"/>
      <c r="V352" s="236"/>
      <c r="W352" s="236"/>
      <c r="X352" s="236"/>
      <c r="Y352" s="236"/>
      <c r="Z352" s="236"/>
      <c r="AA352" s="236"/>
      <c r="AB352" s="236"/>
      <c r="AC352" s="236"/>
      <c r="AD352" s="236"/>
    </row>
    <row r="353" spans="3:30" ht="30" customHeight="1" x14ac:dyDescent="0.25">
      <c r="F353" s="84"/>
      <c r="G353" s="236" t="s">
        <v>366</v>
      </c>
      <c r="H353" s="236"/>
      <c r="I353" s="236"/>
      <c r="J353" s="236"/>
      <c r="K353" s="236"/>
      <c r="L353" s="236"/>
      <c r="M353" s="236"/>
      <c r="N353" s="236"/>
      <c r="O353" s="236"/>
      <c r="P353" s="236"/>
      <c r="Q353" s="236"/>
      <c r="R353" s="236"/>
      <c r="S353" s="236"/>
      <c r="T353" s="236"/>
      <c r="U353" s="236"/>
      <c r="V353" s="236"/>
      <c r="W353" s="236"/>
      <c r="X353" s="236"/>
      <c r="Y353" s="236"/>
      <c r="Z353" s="236"/>
      <c r="AA353" s="236"/>
      <c r="AB353" s="236"/>
      <c r="AC353" s="236"/>
      <c r="AD353" s="236"/>
    </row>
    <row r="354" spans="3:30" ht="5.0999999999999996" customHeight="1" x14ac:dyDescent="0.25"/>
    <row r="355" spans="3:30" x14ac:dyDescent="0.25">
      <c r="D355" s="254" t="s">
        <v>232</v>
      </c>
      <c r="E355" s="254" t="s">
        <v>192</v>
      </c>
      <c r="F355" s="242" t="s">
        <v>195</v>
      </c>
      <c r="G355" s="242"/>
      <c r="H355" s="242"/>
      <c r="I355" s="242"/>
      <c r="J355" s="242"/>
      <c r="K355" s="242"/>
      <c r="L355" s="242"/>
      <c r="M355" s="242"/>
      <c r="N355" s="242"/>
      <c r="O355" s="242"/>
      <c r="P355" s="242"/>
      <c r="Q355" s="242"/>
      <c r="R355" s="242"/>
      <c r="S355" s="242"/>
      <c r="T355" s="242"/>
      <c r="U355" s="242"/>
      <c r="V355" s="242"/>
      <c r="W355" s="242"/>
      <c r="X355" s="242"/>
      <c r="Y355" s="242"/>
      <c r="Z355" s="242"/>
      <c r="AA355" s="242"/>
      <c r="AB355" s="242"/>
      <c r="AC355" s="242"/>
      <c r="AD355" s="242"/>
    </row>
    <row r="356" spans="3:30" ht="5.0999999999999996" customHeight="1" x14ac:dyDescent="0.25"/>
    <row r="357" spans="3:30" ht="15.75" customHeight="1" x14ac:dyDescent="0.25">
      <c r="C357" s="79"/>
      <c r="D357" s="254"/>
      <c r="E357" s="254"/>
      <c r="F357" s="242" t="s">
        <v>198</v>
      </c>
      <c r="G357" s="242"/>
      <c r="H357" s="242"/>
      <c r="I357" s="242"/>
      <c r="J357" s="242"/>
      <c r="K357" s="242"/>
      <c r="L357" s="242"/>
      <c r="M357" s="242"/>
      <c r="N357" s="242"/>
      <c r="O357" s="242"/>
      <c r="P357" s="242"/>
      <c r="Q357" s="242"/>
      <c r="R357" s="242"/>
      <c r="S357" s="242"/>
      <c r="T357" s="242"/>
      <c r="U357" s="242"/>
      <c r="V357" s="242"/>
      <c r="W357" s="242"/>
      <c r="X357" s="242"/>
      <c r="Y357" s="242"/>
      <c r="Z357" s="242"/>
      <c r="AA357" s="242"/>
      <c r="AB357" s="242"/>
      <c r="AC357" s="242"/>
      <c r="AD357" s="242"/>
    </row>
    <row r="358" spans="3:30" ht="15.75" customHeight="1" x14ac:dyDescent="0.25">
      <c r="C358" s="79"/>
      <c r="D358" s="85"/>
      <c r="E358" s="85"/>
    </row>
    <row r="359" spans="3:30" ht="15.75" customHeight="1" x14ac:dyDescent="0.25">
      <c r="C359" s="79"/>
      <c r="D359" s="85"/>
      <c r="E359" s="85"/>
      <c r="F359" s="255" t="s">
        <v>178</v>
      </c>
      <c r="G359" s="255"/>
      <c r="H359" s="255"/>
      <c r="I359" s="255"/>
      <c r="J359" s="255"/>
      <c r="K359" s="255"/>
      <c r="L359" s="255"/>
      <c r="M359" s="255"/>
      <c r="N359" s="255"/>
      <c r="O359" s="255"/>
      <c r="P359" s="255"/>
      <c r="Q359" s="255"/>
      <c r="R359" s="255"/>
      <c r="S359" s="255"/>
      <c r="T359" s="255"/>
      <c r="U359" s="87"/>
      <c r="V359" s="287" t="s">
        <v>269</v>
      </c>
      <c r="W359" s="287"/>
      <c r="X359" s="287"/>
      <c r="Y359" s="287"/>
      <c r="Z359" s="287"/>
      <c r="AA359" s="287"/>
      <c r="AB359" s="287"/>
      <c r="AC359" s="287"/>
      <c r="AD359" s="287"/>
    </row>
    <row r="360" spans="3:30" ht="5.0999999999999996" customHeight="1" x14ac:dyDescent="0.25"/>
    <row r="361" spans="3:30" ht="15.75" customHeight="1" x14ac:dyDescent="0.25">
      <c r="C361" s="79"/>
      <c r="D361" s="85"/>
      <c r="E361" s="85"/>
      <c r="F361" s="281" t="s">
        <v>235</v>
      </c>
      <c r="G361" s="293"/>
      <c r="H361" s="293"/>
      <c r="I361" s="282"/>
      <c r="J361" s="47"/>
      <c r="K361" s="237" t="s">
        <v>238</v>
      </c>
      <c r="L361" s="237"/>
      <c r="M361" s="237"/>
      <c r="N361" s="237"/>
      <c r="O361" s="237"/>
      <c r="P361" s="237"/>
      <c r="Q361" s="47"/>
      <c r="R361" s="237" t="s">
        <v>227</v>
      </c>
      <c r="S361" s="237"/>
      <c r="T361" s="237"/>
      <c r="U361" s="88"/>
      <c r="V361" s="246">
        <v>5</v>
      </c>
      <c r="W361" s="247"/>
      <c r="X361" s="238" t="s">
        <v>241</v>
      </c>
      <c r="Y361" s="238"/>
      <c r="Z361" s="238"/>
      <c r="AA361" s="238"/>
      <c r="AB361" s="238"/>
      <c r="AC361" s="238"/>
      <c r="AD361" s="239"/>
    </row>
    <row r="362" spans="3:30" ht="15.75" customHeight="1" x14ac:dyDescent="0.25">
      <c r="C362" s="79"/>
      <c r="D362" s="85"/>
      <c r="E362" s="85"/>
      <c r="F362" s="283"/>
      <c r="G362" s="294"/>
      <c r="H362" s="294"/>
      <c r="I362" s="284"/>
      <c r="J362" s="47"/>
      <c r="K362" s="237"/>
      <c r="L362" s="237"/>
      <c r="M362" s="237"/>
      <c r="N362" s="237"/>
      <c r="O362" s="237"/>
      <c r="P362" s="237"/>
      <c r="Q362" s="47"/>
      <c r="R362" s="237"/>
      <c r="S362" s="237"/>
      <c r="T362" s="237"/>
      <c r="U362" s="88"/>
      <c r="V362" s="246">
        <v>5</v>
      </c>
      <c r="W362" s="247"/>
      <c r="X362" s="238" t="s">
        <v>242</v>
      </c>
      <c r="Y362" s="238"/>
      <c r="Z362" s="238"/>
      <c r="AA362" s="238"/>
      <c r="AB362" s="238"/>
      <c r="AC362" s="238"/>
      <c r="AD362" s="239"/>
    </row>
    <row r="363" spans="3:30" ht="15.75" customHeight="1" x14ac:dyDescent="0.25">
      <c r="C363" s="79"/>
      <c r="D363" s="85"/>
      <c r="E363" s="85"/>
      <c r="F363" s="283"/>
      <c r="G363" s="294"/>
      <c r="H363" s="294"/>
      <c r="I363" s="284"/>
      <c r="J363" s="47"/>
      <c r="K363" s="237"/>
      <c r="L363" s="237"/>
      <c r="M363" s="237"/>
      <c r="N363" s="237"/>
      <c r="O363" s="237"/>
      <c r="P363" s="237"/>
      <c r="Q363" s="47"/>
      <c r="R363" s="237"/>
      <c r="S363" s="237"/>
      <c r="T363" s="237"/>
      <c r="U363" s="88"/>
      <c r="V363" s="246">
        <v>5</v>
      </c>
      <c r="W363" s="247"/>
      <c r="X363" s="238" t="s">
        <v>243</v>
      </c>
      <c r="Y363" s="238"/>
      <c r="Z363" s="238"/>
      <c r="AA363" s="238"/>
      <c r="AB363" s="238"/>
      <c r="AC363" s="238"/>
      <c r="AD363" s="239"/>
    </row>
    <row r="364" spans="3:30" ht="15.75" customHeight="1" x14ac:dyDescent="0.25">
      <c r="C364" s="79"/>
      <c r="D364" s="85"/>
      <c r="E364" s="85"/>
      <c r="F364" s="283"/>
      <c r="G364" s="294"/>
      <c r="H364" s="294"/>
      <c r="I364" s="284"/>
      <c r="J364" s="47"/>
      <c r="K364" s="237"/>
      <c r="L364" s="237"/>
      <c r="M364" s="237"/>
      <c r="N364" s="237"/>
      <c r="O364" s="237"/>
      <c r="P364" s="237"/>
      <c r="Q364" s="47"/>
      <c r="R364" s="237"/>
      <c r="S364" s="237"/>
      <c r="T364" s="237"/>
      <c r="U364" s="88"/>
      <c r="V364" s="246">
        <v>5</v>
      </c>
      <c r="W364" s="247"/>
      <c r="X364" s="238" t="s">
        <v>244</v>
      </c>
      <c r="Y364" s="238"/>
      <c r="Z364" s="238"/>
      <c r="AA364" s="238"/>
      <c r="AB364" s="238"/>
      <c r="AC364" s="238"/>
      <c r="AD364" s="239"/>
    </row>
    <row r="365" spans="3:30" ht="15.75" customHeight="1" x14ac:dyDescent="0.25">
      <c r="C365" s="79"/>
      <c r="D365" s="85"/>
      <c r="E365" s="85"/>
      <c r="F365" s="283"/>
      <c r="G365" s="294"/>
      <c r="H365" s="294"/>
      <c r="I365" s="284"/>
      <c r="J365" s="47"/>
      <c r="K365" s="237" t="s">
        <v>239</v>
      </c>
      <c r="L365" s="237"/>
      <c r="M365" s="237"/>
      <c r="N365" s="237"/>
      <c r="O365" s="237"/>
      <c r="P365" s="237"/>
      <c r="Q365" s="47"/>
      <c r="R365" s="237"/>
      <c r="S365" s="237"/>
      <c r="T365" s="237"/>
      <c r="U365" s="88"/>
      <c r="V365" s="246">
        <v>1</v>
      </c>
      <c r="W365" s="247"/>
      <c r="X365" s="238" t="s">
        <v>245</v>
      </c>
      <c r="Y365" s="238"/>
      <c r="Z365" s="238"/>
      <c r="AA365" s="238"/>
      <c r="AB365" s="238"/>
      <c r="AC365" s="238"/>
      <c r="AD365" s="239"/>
    </row>
    <row r="366" spans="3:30" ht="30" customHeight="1" x14ac:dyDescent="0.25">
      <c r="C366" s="79"/>
      <c r="D366" s="85"/>
      <c r="E366" s="85"/>
      <c r="F366" s="285"/>
      <c r="G366" s="295"/>
      <c r="H366" s="295"/>
      <c r="I366" s="286"/>
      <c r="K366" s="237" t="s">
        <v>367</v>
      </c>
      <c r="L366" s="237"/>
      <c r="M366" s="237"/>
      <c r="N366" s="237"/>
      <c r="O366" s="237"/>
      <c r="P366" s="237"/>
      <c r="R366" s="237"/>
      <c r="S366" s="237"/>
      <c r="T366" s="237"/>
      <c r="V366" s="249">
        <v>0.3</v>
      </c>
      <c r="W366" s="250"/>
      <c r="X366" s="238" t="s">
        <v>246</v>
      </c>
      <c r="Y366" s="238"/>
      <c r="Z366" s="238"/>
      <c r="AA366" s="238"/>
      <c r="AB366" s="238"/>
      <c r="AC366" s="238"/>
      <c r="AD366" s="239"/>
    </row>
    <row r="367" spans="3:30" ht="15.75" customHeight="1" x14ac:dyDescent="0.25">
      <c r="F367" s="281" t="s">
        <v>368</v>
      </c>
      <c r="G367" s="293"/>
      <c r="H367" s="293"/>
      <c r="I367" s="282"/>
      <c r="K367" s="281" t="s">
        <v>669</v>
      </c>
      <c r="L367" s="293"/>
      <c r="M367" s="293"/>
      <c r="N367" s="293"/>
      <c r="O367" s="293"/>
      <c r="P367" s="282"/>
      <c r="R367" s="237"/>
      <c r="S367" s="237"/>
      <c r="T367" s="237"/>
      <c r="V367" s="246">
        <v>2</v>
      </c>
      <c r="W367" s="247"/>
      <c r="X367" s="238" t="s">
        <v>247</v>
      </c>
      <c r="Y367" s="238"/>
      <c r="Z367" s="238"/>
      <c r="AA367" s="238"/>
      <c r="AB367" s="238"/>
      <c r="AC367" s="238"/>
      <c r="AD367" s="239"/>
    </row>
    <row r="368" spans="3:30" ht="15.75" customHeight="1" x14ac:dyDescent="0.25">
      <c r="F368" s="283"/>
      <c r="G368" s="294"/>
      <c r="H368" s="294"/>
      <c r="I368" s="284"/>
      <c r="K368" s="283"/>
      <c r="L368" s="294"/>
      <c r="M368" s="294"/>
      <c r="N368" s="294"/>
      <c r="O368" s="294"/>
      <c r="P368" s="284"/>
      <c r="R368" s="237"/>
      <c r="S368" s="237"/>
      <c r="T368" s="237"/>
      <c r="V368" s="246">
        <v>2</v>
      </c>
      <c r="W368" s="247"/>
      <c r="X368" s="238" t="s">
        <v>248</v>
      </c>
      <c r="Y368" s="238"/>
      <c r="Z368" s="238"/>
      <c r="AA368" s="238"/>
      <c r="AB368" s="238"/>
      <c r="AC368" s="238"/>
      <c r="AD368" s="239"/>
    </row>
    <row r="369" spans="3:30" ht="15.75" customHeight="1" x14ac:dyDescent="0.25">
      <c r="F369" s="283"/>
      <c r="G369" s="294"/>
      <c r="H369" s="294"/>
      <c r="I369" s="284"/>
      <c r="K369" s="285"/>
      <c r="L369" s="295"/>
      <c r="M369" s="295"/>
      <c r="N369" s="295"/>
      <c r="O369" s="295"/>
      <c r="P369" s="286"/>
      <c r="R369" s="237"/>
      <c r="S369" s="237"/>
      <c r="T369" s="237"/>
      <c r="V369" s="246">
        <v>2</v>
      </c>
      <c r="W369" s="247"/>
      <c r="X369" s="238" t="s">
        <v>249</v>
      </c>
      <c r="Y369" s="238"/>
      <c r="Z369" s="238"/>
      <c r="AA369" s="238"/>
      <c r="AB369" s="238"/>
      <c r="AC369" s="238"/>
      <c r="AD369" s="239"/>
    </row>
    <row r="370" spans="3:30" ht="30" customHeight="1" x14ac:dyDescent="0.25">
      <c r="F370" s="283"/>
      <c r="G370" s="294"/>
      <c r="H370" s="294"/>
      <c r="I370" s="284"/>
      <c r="K370" s="237" t="s">
        <v>670</v>
      </c>
      <c r="L370" s="237"/>
      <c r="M370" s="237"/>
      <c r="N370" s="237"/>
      <c r="O370" s="237"/>
      <c r="P370" s="237"/>
      <c r="R370" s="237"/>
      <c r="S370" s="237"/>
      <c r="T370" s="237"/>
      <c r="V370" s="246">
        <v>2</v>
      </c>
      <c r="W370" s="247"/>
      <c r="X370" s="238" t="s">
        <v>369</v>
      </c>
      <c r="Y370" s="238"/>
      <c r="Z370" s="238"/>
      <c r="AA370" s="238"/>
      <c r="AB370" s="238"/>
      <c r="AC370" s="238"/>
      <c r="AD370" s="239"/>
    </row>
    <row r="371" spans="3:30" ht="30" customHeight="1" x14ac:dyDescent="0.25">
      <c r="F371" s="285"/>
      <c r="G371" s="295"/>
      <c r="H371" s="295"/>
      <c r="I371" s="286"/>
      <c r="K371" s="237" t="s">
        <v>370</v>
      </c>
      <c r="L371" s="237"/>
      <c r="M371" s="237"/>
      <c r="N371" s="237"/>
      <c r="O371" s="237"/>
      <c r="P371" s="237"/>
      <c r="R371" s="237"/>
      <c r="S371" s="237"/>
      <c r="T371" s="237"/>
      <c r="V371" s="249">
        <v>0.3</v>
      </c>
      <c r="W371" s="250"/>
      <c r="X371" s="238" t="s">
        <v>126</v>
      </c>
      <c r="Y371" s="238"/>
      <c r="Z371" s="238"/>
      <c r="AA371" s="238"/>
      <c r="AB371" s="238"/>
      <c r="AC371" s="238"/>
      <c r="AD371" s="239"/>
    </row>
    <row r="372" spans="3:30" ht="15.75" customHeight="1" x14ac:dyDescent="0.25">
      <c r="V372" s="253" t="s">
        <v>203</v>
      </c>
      <c r="W372" s="253"/>
      <c r="X372" s="253"/>
      <c r="Y372" s="253"/>
      <c r="Z372" s="253"/>
      <c r="AA372" s="253"/>
      <c r="AB372" s="253"/>
      <c r="AC372" s="253"/>
      <c r="AD372" s="253"/>
    </row>
    <row r="373" spans="3:30" x14ac:dyDescent="0.25">
      <c r="V373" s="253"/>
      <c r="W373" s="253"/>
      <c r="X373" s="253"/>
      <c r="Y373" s="253"/>
      <c r="Z373" s="253"/>
      <c r="AA373" s="253"/>
      <c r="AB373" s="253"/>
      <c r="AC373" s="253"/>
      <c r="AD373" s="253"/>
    </row>
    <row r="374" spans="3:30" x14ac:dyDescent="0.25">
      <c r="V374" s="253"/>
      <c r="W374" s="253"/>
      <c r="X374" s="253"/>
      <c r="Y374" s="253"/>
      <c r="Z374" s="253"/>
      <c r="AA374" s="253"/>
      <c r="AB374" s="253"/>
      <c r="AC374" s="253"/>
      <c r="AD374" s="253"/>
    </row>
    <row r="375" spans="3:30" x14ac:dyDescent="0.2">
      <c r="V375" s="89"/>
      <c r="W375" s="89"/>
      <c r="X375" s="89"/>
      <c r="Y375" s="89"/>
      <c r="Z375" s="89"/>
      <c r="AA375" s="89"/>
      <c r="AB375" s="89"/>
      <c r="AC375" s="89"/>
      <c r="AD375" s="89"/>
    </row>
    <row r="376" spans="3:30" ht="30" customHeight="1" x14ac:dyDescent="0.25">
      <c r="C376" s="79"/>
      <c r="D376" s="254"/>
      <c r="E376" s="254"/>
      <c r="F376" s="236" t="s">
        <v>236</v>
      </c>
      <c r="G376" s="236"/>
      <c r="H376" s="236"/>
      <c r="I376" s="236"/>
      <c r="J376" s="236"/>
      <c r="K376" s="236"/>
      <c r="L376" s="236"/>
      <c r="M376" s="236"/>
      <c r="N376" s="236"/>
      <c r="O376" s="236"/>
      <c r="P376" s="236"/>
      <c r="Q376" s="236"/>
      <c r="R376" s="236"/>
      <c r="S376" s="236"/>
      <c r="T376" s="236"/>
      <c r="U376" s="236"/>
      <c r="V376" s="236"/>
      <c r="W376" s="236"/>
      <c r="X376" s="236"/>
      <c r="Y376" s="236"/>
      <c r="Z376" s="236"/>
      <c r="AA376" s="236"/>
      <c r="AB376" s="236"/>
      <c r="AC376" s="236"/>
      <c r="AD376" s="236"/>
    </row>
    <row r="377" spans="3:30" ht="30" customHeight="1" x14ac:dyDescent="0.25">
      <c r="C377" s="79"/>
      <c r="D377" s="254"/>
      <c r="E377" s="254"/>
      <c r="F377" s="236" t="s">
        <v>237</v>
      </c>
      <c r="G377" s="236"/>
      <c r="H377" s="236"/>
      <c r="I377" s="236"/>
      <c r="J377" s="236"/>
      <c r="K377" s="236"/>
      <c r="L377" s="236"/>
      <c r="M377" s="236"/>
      <c r="N377" s="236"/>
      <c r="O377" s="236"/>
      <c r="P377" s="236"/>
      <c r="Q377" s="236"/>
      <c r="R377" s="236"/>
      <c r="S377" s="236"/>
      <c r="T377" s="236"/>
      <c r="U377" s="236"/>
      <c r="V377" s="236"/>
      <c r="W377" s="236"/>
      <c r="X377" s="236"/>
      <c r="Y377" s="236"/>
      <c r="Z377" s="236"/>
      <c r="AA377" s="236"/>
      <c r="AB377" s="236"/>
      <c r="AC377" s="236"/>
      <c r="AD377" s="236"/>
    </row>
    <row r="378" spans="3:30" x14ac:dyDescent="0.25">
      <c r="F378" s="242" t="s">
        <v>372</v>
      </c>
      <c r="G378" s="242"/>
      <c r="H378" s="242"/>
      <c r="I378" s="242"/>
      <c r="J378" s="242"/>
      <c r="K378" s="242"/>
      <c r="L378" s="242"/>
      <c r="M378" s="242"/>
      <c r="N378" s="242"/>
      <c r="O378" s="242"/>
      <c r="P378" s="242"/>
      <c r="Q378" s="242"/>
      <c r="R378" s="242"/>
      <c r="S378" s="242"/>
      <c r="T378" s="242"/>
      <c r="U378" s="242"/>
      <c r="V378" s="242"/>
      <c r="W378" s="242"/>
      <c r="X378" s="242"/>
      <c r="Y378" s="242"/>
      <c r="Z378" s="242"/>
      <c r="AA378" s="242"/>
      <c r="AB378" s="242"/>
      <c r="AC378" s="242"/>
      <c r="AD378" s="242"/>
    </row>
    <row r="379" spans="3:30" ht="15.75" customHeight="1" x14ac:dyDescent="0.25"/>
    <row r="380" spans="3:30" ht="5.0999999999999996" customHeight="1" thickBot="1" x14ac:dyDescent="0.3"/>
    <row r="381" spans="3:30" s="1" customFormat="1" ht="18" customHeight="1" thickBot="1" x14ac:dyDescent="0.3">
      <c r="D381" s="227" t="s">
        <v>652</v>
      </c>
      <c r="L381" s="1" t="s">
        <v>530</v>
      </c>
      <c r="M381" s="225"/>
      <c r="N381" s="226" t="s">
        <v>529</v>
      </c>
      <c r="O381" s="234" t="s">
        <v>737</v>
      </c>
      <c r="P381" s="234"/>
      <c r="Q381" s="235"/>
    </row>
    <row r="382" spans="3:30" ht="5.0999999999999996" customHeight="1" x14ac:dyDescent="0.25"/>
    <row r="383" spans="3:30" ht="15.75" customHeight="1" x14ac:dyDescent="0.25">
      <c r="C383" s="79"/>
      <c r="D383" s="254" t="s">
        <v>653</v>
      </c>
      <c r="E383" s="254"/>
      <c r="F383" s="242" t="s">
        <v>233</v>
      </c>
      <c r="G383" s="242"/>
      <c r="H383" s="242"/>
      <c r="I383" s="242"/>
      <c r="J383" s="242"/>
      <c r="K383" s="242"/>
      <c r="L383" s="242"/>
      <c r="M383" s="242"/>
      <c r="N383" s="242"/>
      <c r="O383" s="242"/>
      <c r="P383" s="242"/>
      <c r="Q383" s="242"/>
      <c r="R383" s="242"/>
      <c r="S383" s="242"/>
      <c r="T383" s="242"/>
      <c r="U383" s="242"/>
      <c r="V383" s="242"/>
      <c r="W383" s="242"/>
      <c r="X383" s="242"/>
      <c r="Y383" s="242"/>
      <c r="Z383" s="242"/>
      <c r="AA383" s="242"/>
      <c r="AB383" s="242"/>
      <c r="AC383" s="242"/>
      <c r="AD383" s="242"/>
    </row>
    <row r="384" spans="3:30" ht="30" customHeight="1" x14ac:dyDescent="0.25">
      <c r="F384" s="84" t="s">
        <v>159</v>
      </c>
      <c r="G384" s="236" t="s">
        <v>662</v>
      </c>
      <c r="H384" s="236"/>
      <c r="I384" s="236"/>
      <c r="J384" s="236"/>
      <c r="K384" s="236"/>
      <c r="L384" s="236"/>
      <c r="M384" s="236"/>
      <c r="N384" s="236"/>
      <c r="O384" s="236"/>
      <c r="P384" s="236"/>
      <c r="Q384" s="236"/>
      <c r="R384" s="236"/>
      <c r="S384" s="236"/>
      <c r="T384" s="236"/>
      <c r="U384" s="236"/>
      <c r="V384" s="236"/>
      <c r="W384" s="236"/>
      <c r="X384" s="236"/>
      <c r="Y384" s="236"/>
      <c r="Z384" s="236"/>
      <c r="AA384" s="236"/>
      <c r="AB384" s="236"/>
      <c r="AC384" s="236"/>
      <c r="AD384" s="236"/>
    </row>
    <row r="385" spans="3:30" ht="15.75" customHeight="1" x14ac:dyDescent="0.25">
      <c r="F385" s="84" t="s">
        <v>159</v>
      </c>
      <c r="G385" s="236" t="s">
        <v>355</v>
      </c>
      <c r="H385" s="236"/>
      <c r="I385" s="236"/>
      <c r="J385" s="236"/>
      <c r="K385" s="236"/>
      <c r="L385" s="236"/>
      <c r="M385" s="236"/>
      <c r="N385" s="236"/>
      <c r="O385" s="236"/>
      <c r="P385" s="236"/>
      <c r="Q385" s="236"/>
      <c r="R385" s="236"/>
      <c r="S385" s="236"/>
      <c r="T385" s="236"/>
      <c r="U385" s="236"/>
      <c r="V385" s="236"/>
      <c r="W385" s="236"/>
      <c r="X385" s="236"/>
      <c r="Y385" s="236"/>
      <c r="Z385" s="236"/>
      <c r="AA385" s="236"/>
      <c r="AB385" s="236"/>
      <c r="AC385" s="236"/>
      <c r="AD385" s="236"/>
    </row>
    <row r="386" spans="3:30" ht="5.0999999999999996" customHeight="1" x14ac:dyDescent="0.25"/>
    <row r="387" spans="3:30" x14ac:dyDescent="0.25">
      <c r="D387" s="254" t="s">
        <v>667</v>
      </c>
      <c r="E387" s="254" t="s">
        <v>192</v>
      </c>
      <c r="F387" s="242" t="s">
        <v>663</v>
      </c>
      <c r="G387" s="242"/>
      <c r="H387" s="242"/>
      <c r="I387" s="242"/>
      <c r="J387" s="242"/>
      <c r="K387" s="242"/>
      <c r="L387" s="242"/>
      <c r="M387" s="242"/>
      <c r="N387" s="242"/>
      <c r="O387" s="242"/>
      <c r="P387" s="242"/>
      <c r="Q387" s="242"/>
      <c r="R387" s="242"/>
      <c r="S387" s="242"/>
      <c r="T387" s="242"/>
      <c r="U387" s="242"/>
      <c r="V387" s="242"/>
      <c r="W387" s="242"/>
      <c r="X387" s="242"/>
      <c r="Y387" s="242"/>
      <c r="Z387" s="242"/>
      <c r="AA387" s="242"/>
      <c r="AB387" s="242"/>
      <c r="AC387" s="242"/>
      <c r="AD387" s="242"/>
    </row>
    <row r="388" spans="3:30" x14ac:dyDescent="0.25">
      <c r="F388" s="84" t="s">
        <v>159</v>
      </c>
      <c r="G388" s="236" t="s">
        <v>357</v>
      </c>
      <c r="H388" s="236"/>
      <c r="I388" s="236"/>
      <c r="J388" s="236"/>
      <c r="K388" s="236"/>
      <c r="L388" s="236"/>
      <c r="M388" s="236"/>
      <c r="N388" s="236"/>
      <c r="O388" s="236"/>
      <c r="P388" s="236"/>
      <c r="Q388" s="236"/>
      <c r="R388" s="236"/>
      <c r="S388" s="236"/>
      <c r="T388" s="236"/>
      <c r="U388" s="236"/>
      <c r="V388" s="236"/>
      <c r="W388" s="236"/>
      <c r="X388" s="236"/>
      <c r="Y388" s="236"/>
      <c r="Z388" s="236"/>
      <c r="AA388" s="236"/>
      <c r="AB388" s="236"/>
      <c r="AC388" s="236"/>
      <c r="AD388" s="236"/>
    </row>
    <row r="389" spans="3:30" x14ac:dyDescent="0.25">
      <c r="F389" s="84"/>
      <c r="G389" s="236" t="s">
        <v>342</v>
      </c>
      <c r="H389" s="236"/>
      <c r="I389" s="236"/>
      <c r="J389" s="236"/>
      <c r="K389" s="236"/>
      <c r="L389" s="236"/>
      <c r="M389" s="236"/>
      <c r="N389" s="236"/>
      <c r="O389" s="236"/>
      <c r="P389" s="236"/>
      <c r="Q389" s="236"/>
      <c r="R389" s="236"/>
      <c r="S389" s="236"/>
      <c r="T389" s="236"/>
      <c r="U389" s="236"/>
      <c r="V389" s="236"/>
      <c r="W389" s="236"/>
      <c r="X389" s="236"/>
      <c r="Y389" s="236"/>
      <c r="Z389" s="236"/>
      <c r="AA389" s="236"/>
      <c r="AB389" s="236"/>
      <c r="AC389" s="236"/>
      <c r="AD389" s="236"/>
    </row>
    <row r="390" spans="3:30" x14ac:dyDescent="0.25">
      <c r="F390" s="84"/>
      <c r="G390" s="236" t="s">
        <v>664</v>
      </c>
      <c r="H390" s="236"/>
      <c r="I390" s="236"/>
      <c r="J390" s="236"/>
      <c r="K390" s="236"/>
      <c r="L390" s="236"/>
      <c r="M390" s="236"/>
      <c r="N390" s="236"/>
      <c r="O390" s="236"/>
      <c r="P390" s="236"/>
      <c r="Q390" s="236"/>
      <c r="R390" s="236"/>
      <c r="S390" s="236"/>
      <c r="T390" s="236"/>
      <c r="U390" s="236"/>
      <c r="V390" s="236"/>
      <c r="W390" s="236"/>
      <c r="X390" s="236"/>
      <c r="Y390" s="236"/>
      <c r="Z390" s="236"/>
      <c r="AA390" s="236"/>
      <c r="AB390" s="236"/>
      <c r="AC390" s="236"/>
      <c r="AD390" s="236"/>
    </row>
    <row r="391" spans="3:30" x14ac:dyDescent="0.25">
      <c r="F391" s="84" t="s">
        <v>159</v>
      </c>
      <c r="G391" s="236" t="s">
        <v>665</v>
      </c>
      <c r="H391" s="236"/>
      <c r="I391" s="236"/>
      <c r="J391" s="236"/>
      <c r="K391" s="236"/>
      <c r="L391" s="236"/>
      <c r="M391" s="236"/>
      <c r="N391" s="236"/>
      <c r="O391" s="236"/>
      <c r="P391" s="236"/>
      <c r="Q391" s="236"/>
      <c r="R391" s="236"/>
      <c r="S391" s="236"/>
      <c r="T391" s="236"/>
      <c r="U391" s="236"/>
      <c r="V391" s="236"/>
      <c r="W391" s="236"/>
      <c r="X391" s="236"/>
      <c r="Y391" s="236"/>
      <c r="Z391" s="236"/>
      <c r="AA391" s="236"/>
      <c r="AB391" s="236"/>
      <c r="AC391" s="236"/>
      <c r="AD391" s="236"/>
    </row>
    <row r="392" spans="3:30" x14ac:dyDescent="0.25">
      <c r="F392" s="84" t="s">
        <v>159</v>
      </c>
      <c r="G392" s="236" t="s">
        <v>364</v>
      </c>
      <c r="H392" s="236"/>
      <c r="I392" s="236"/>
      <c r="J392" s="236"/>
      <c r="K392" s="236"/>
      <c r="L392" s="236"/>
      <c r="M392" s="236"/>
      <c r="N392" s="236"/>
      <c r="O392" s="236"/>
      <c r="P392" s="236"/>
      <c r="Q392" s="236"/>
      <c r="R392" s="236"/>
      <c r="S392" s="236"/>
      <c r="T392" s="236"/>
      <c r="U392" s="236"/>
      <c r="V392" s="236"/>
      <c r="W392" s="236"/>
      <c r="X392" s="236"/>
      <c r="Y392" s="236"/>
      <c r="Z392" s="236"/>
      <c r="AA392" s="236"/>
      <c r="AB392" s="236"/>
      <c r="AC392" s="236"/>
      <c r="AD392" s="236"/>
    </row>
    <row r="393" spans="3:30" x14ac:dyDescent="0.25">
      <c r="F393" s="84"/>
      <c r="G393" s="236" t="s">
        <v>666</v>
      </c>
      <c r="H393" s="236"/>
      <c r="I393" s="236"/>
      <c r="J393" s="236"/>
      <c r="K393" s="236"/>
      <c r="L393" s="236"/>
      <c r="M393" s="236"/>
      <c r="N393" s="236"/>
      <c r="O393" s="236"/>
      <c r="P393" s="236"/>
      <c r="Q393" s="236"/>
      <c r="R393" s="236"/>
      <c r="S393" s="236"/>
      <c r="T393" s="236"/>
      <c r="U393" s="236"/>
      <c r="V393" s="236"/>
      <c r="W393" s="236"/>
      <c r="X393" s="236"/>
      <c r="Y393" s="236"/>
      <c r="Z393" s="236"/>
      <c r="AA393" s="236"/>
      <c r="AB393" s="236"/>
      <c r="AC393" s="236"/>
      <c r="AD393" s="236"/>
    </row>
    <row r="394" spans="3:30" ht="30" customHeight="1" x14ac:dyDescent="0.25">
      <c r="F394" s="84"/>
      <c r="G394" s="236" t="s">
        <v>366</v>
      </c>
      <c r="H394" s="236"/>
      <c r="I394" s="236"/>
      <c r="J394" s="236"/>
      <c r="K394" s="236"/>
      <c r="L394" s="236"/>
      <c r="M394" s="236"/>
      <c r="N394" s="236"/>
      <c r="O394" s="236"/>
      <c r="P394" s="236"/>
      <c r="Q394" s="236"/>
      <c r="R394" s="236"/>
      <c r="S394" s="236"/>
      <c r="T394" s="236"/>
      <c r="U394" s="236"/>
      <c r="V394" s="236"/>
      <c r="W394" s="236"/>
      <c r="X394" s="236"/>
      <c r="Y394" s="236"/>
      <c r="Z394" s="236"/>
      <c r="AA394" s="236"/>
      <c r="AB394" s="236"/>
      <c r="AC394" s="236"/>
      <c r="AD394" s="236"/>
    </row>
    <row r="395" spans="3:30" ht="5.0999999999999996" customHeight="1" x14ac:dyDescent="0.25"/>
    <row r="396" spans="3:30" x14ac:dyDescent="0.25">
      <c r="D396" s="254" t="s">
        <v>668</v>
      </c>
      <c r="E396" s="254" t="s">
        <v>192</v>
      </c>
      <c r="F396" s="242" t="s">
        <v>678</v>
      </c>
      <c r="G396" s="242"/>
      <c r="H396" s="242"/>
      <c r="I396" s="242"/>
      <c r="J396" s="242"/>
      <c r="K396" s="242"/>
      <c r="L396" s="242"/>
      <c r="M396" s="242"/>
      <c r="N396" s="242"/>
      <c r="O396" s="242"/>
      <c r="P396" s="242"/>
      <c r="Q396" s="242"/>
      <c r="R396" s="242"/>
      <c r="S396" s="242"/>
      <c r="T396" s="242"/>
      <c r="U396" s="242"/>
      <c r="V396" s="242"/>
      <c r="W396" s="242"/>
      <c r="X396" s="242"/>
      <c r="Y396" s="242"/>
      <c r="Z396" s="242"/>
      <c r="AA396" s="242"/>
      <c r="AB396" s="242"/>
      <c r="AC396" s="242"/>
      <c r="AD396" s="242"/>
    </row>
    <row r="397" spans="3:30" ht="5.0999999999999996" customHeight="1" x14ac:dyDescent="0.25"/>
    <row r="398" spans="3:30" ht="15.75" customHeight="1" x14ac:dyDescent="0.25">
      <c r="C398" s="79"/>
      <c r="D398" s="254"/>
      <c r="E398" s="254"/>
      <c r="F398" s="242" t="s">
        <v>198</v>
      </c>
      <c r="G398" s="242"/>
      <c r="H398" s="242"/>
      <c r="I398" s="242"/>
      <c r="J398" s="242"/>
      <c r="K398" s="242"/>
      <c r="L398" s="242"/>
      <c r="M398" s="242"/>
      <c r="N398" s="242"/>
      <c r="O398" s="242"/>
      <c r="P398" s="242"/>
      <c r="Q398" s="242"/>
      <c r="R398" s="242"/>
      <c r="S398" s="242"/>
      <c r="T398" s="242"/>
      <c r="U398" s="242"/>
      <c r="V398" s="242"/>
      <c r="W398" s="242"/>
      <c r="X398" s="242"/>
      <c r="Y398" s="242"/>
      <c r="Z398" s="242"/>
      <c r="AA398" s="242"/>
      <c r="AB398" s="242"/>
      <c r="AC398" s="242"/>
      <c r="AD398" s="242"/>
    </row>
    <row r="399" spans="3:30" ht="15.75" customHeight="1" x14ac:dyDescent="0.25">
      <c r="C399" s="79"/>
      <c r="D399" s="85"/>
      <c r="E399" s="85"/>
    </row>
    <row r="400" spans="3:30" ht="15.75" customHeight="1" x14ac:dyDescent="0.25">
      <c r="C400" s="79"/>
      <c r="D400" s="85"/>
      <c r="E400" s="85"/>
      <c r="F400" s="255" t="s">
        <v>178</v>
      </c>
      <c r="G400" s="255"/>
      <c r="H400" s="255"/>
      <c r="I400" s="255"/>
      <c r="J400" s="255"/>
      <c r="K400" s="255"/>
      <c r="L400" s="255"/>
      <c r="M400" s="255"/>
      <c r="N400" s="255"/>
      <c r="O400" s="255"/>
      <c r="P400" s="255"/>
      <c r="Q400" s="255"/>
      <c r="R400" s="255"/>
      <c r="S400" s="255"/>
      <c r="T400" s="255"/>
      <c r="U400" s="87"/>
      <c r="V400" s="287" t="s">
        <v>269</v>
      </c>
      <c r="W400" s="287"/>
      <c r="X400" s="287"/>
      <c r="Y400" s="287"/>
      <c r="Z400" s="287"/>
      <c r="AA400" s="287"/>
      <c r="AB400" s="287"/>
      <c r="AC400" s="287"/>
      <c r="AD400" s="287"/>
    </row>
    <row r="401" spans="3:30" ht="5.0999999999999996" customHeight="1" x14ac:dyDescent="0.25"/>
    <row r="402" spans="3:30" ht="15.75" customHeight="1" x14ac:dyDescent="0.25">
      <c r="C402" s="79"/>
      <c r="D402" s="85"/>
      <c r="E402" s="85"/>
      <c r="F402" s="281" t="s">
        <v>235</v>
      </c>
      <c r="G402" s="293"/>
      <c r="H402" s="293"/>
      <c r="I402" s="282"/>
      <c r="J402" s="47"/>
      <c r="K402" s="281" t="s">
        <v>672</v>
      </c>
      <c r="L402" s="293"/>
      <c r="M402" s="293"/>
      <c r="N402" s="293"/>
      <c r="O402" s="293"/>
      <c r="P402" s="282"/>
      <c r="Q402" s="47"/>
      <c r="R402" s="237" t="s">
        <v>227</v>
      </c>
      <c r="S402" s="237"/>
      <c r="T402" s="237"/>
      <c r="U402" s="88"/>
      <c r="V402" s="246">
        <v>5</v>
      </c>
      <c r="W402" s="247"/>
      <c r="X402" s="238" t="s">
        <v>241</v>
      </c>
      <c r="Y402" s="238"/>
      <c r="Z402" s="238"/>
      <c r="AA402" s="238"/>
      <c r="AB402" s="238"/>
      <c r="AC402" s="238"/>
      <c r="AD402" s="239"/>
    </row>
    <row r="403" spans="3:30" ht="15.75" customHeight="1" x14ac:dyDescent="0.25">
      <c r="C403" s="79"/>
      <c r="D403" s="85"/>
      <c r="E403" s="85"/>
      <c r="F403" s="283"/>
      <c r="G403" s="294"/>
      <c r="H403" s="294"/>
      <c r="I403" s="284"/>
      <c r="J403" s="47"/>
      <c r="K403" s="283"/>
      <c r="L403" s="311"/>
      <c r="M403" s="311"/>
      <c r="N403" s="311"/>
      <c r="O403" s="311"/>
      <c r="P403" s="284"/>
      <c r="Q403" s="47"/>
      <c r="R403" s="237"/>
      <c r="S403" s="237"/>
      <c r="T403" s="237"/>
      <c r="U403" s="88"/>
      <c r="V403" s="246">
        <v>5</v>
      </c>
      <c r="W403" s="247"/>
      <c r="X403" s="238" t="s">
        <v>671</v>
      </c>
      <c r="Y403" s="238"/>
      <c r="Z403" s="238"/>
      <c r="AA403" s="238"/>
      <c r="AB403" s="238"/>
      <c r="AC403" s="238"/>
      <c r="AD403" s="239"/>
    </row>
    <row r="404" spans="3:30" ht="15.75" customHeight="1" x14ac:dyDescent="0.25">
      <c r="C404" s="79"/>
      <c r="D404" s="85"/>
      <c r="E404" s="85"/>
      <c r="F404" s="283"/>
      <c r="G404" s="294"/>
      <c r="H404" s="294"/>
      <c r="I404" s="284"/>
      <c r="J404" s="47"/>
      <c r="K404" s="285"/>
      <c r="L404" s="295"/>
      <c r="M404" s="295"/>
      <c r="N404" s="295"/>
      <c r="O404" s="295"/>
      <c r="P404" s="286"/>
      <c r="Q404" s="47"/>
      <c r="R404" s="237"/>
      <c r="S404" s="237"/>
      <c r="T404" s="237"/>
      <c r="U404" s="88"/>
      <c r="V404" s="246">
        <v>5</v>
      </c>
      <c r="W404" s="247"/>
      <c r="X404" s="238" t="s">
        <v>244</v>
      </c>
      <c r="Y404" s="238"/>
      <c r="Z404" s="238"/>
      <c r="AA404" s="238"/>
      <c r="AB404" s="238"/>
      <c r="AC404" s="238"/>
      <c r="AD404" s="239"/>
    </row>
    <row r="405" spans="3:30" ht="15.75" customHeight="1" x14ac:dyDescent="0.25">
      <c r="C405" s="79"/>
      <c r="D405" s="85"/>
      <c r="E405" s="85"/>
      <c r="F405" s="283"/>
      <c r="G405" s="294"/>
      <c r="H405" s="294"/>
      <c r="I405" s="284"/>
      <c r="J405" s="47"/>
      <c r="K405" s="281" t="s">
        <v>673</v>
      </c>
      <c r="L405" s="293"/>
      <c r="M405" s="293"/>
      <c r="N405" s="293"/>
      <c r="O405" s="293"/>
      <c r="P405" s="282"/>
      <c r="Q405" s="47"/>
      <c r="R405" s="237"/>
      <c r="S405" s="237"/>
      <c r="T405" s="237"/>
      <c r="U405" s="88"/>
      <c r="V405" s="249">
        <v>0.6</v>
      </c>
      <c r="W405" s="250"/>
      <c r="X405" s="238" t="s">
        <v>674</v>
      </c>
      <c r="Y405" s="238"/>
      <c r="Z405" s="238"/>
      <c r="AA405" s="238"/>
      <c r="AB405" s="238"/>
      <c r="AC405" s="238"/>
      <c r="AD405" s="239"/>
    </row>
    <row r="406" spans="3:30" ht="15.75" customHeight="1" x14ac:dyDescent="0.25">
      <c r="C406" s="79"/>
      <c r="D406" s="85"/>
      <c r="E406" s="85"/>
      <c r="F406" s="283"/>
      <c r="G406" s="294"/>
      <c r="H406" s="294"/>
      <c r="I406" s="284"/>
      <c r="J406" s="47"/>
      <c r="K406" s="283"/>
      <c r="L406" s="311"/>
      <c r="M406" s="311"/>
      <c r="N406" s="311"/>
      <c r="O406" s="311"/>
      <c r="P406" s="284"/>
      <c r="Q406" s="47"/>
      <c r="R406" s="237"/>
      <c r="S406" s="237"/>
      <c r="T406" s="237"/>
      <c r="U406" s="88"/>
      <c r="V406" s="249">
        <v>0.6</v>
      </c>
      <c r="W406" s="250"/>
      <c r="X406" s="238" t="s">
        <v>675</v>
      </c>
      <c r="Y406" s="238"/>
      <c r="Z406" s="238"/>
      <c r="AA406" s="238"/>
      <c r="AB406" s="238"/>
      <c r="AC406" s="238"/>
      <c r="AD406" s="239"/>
    </row>
    <row r="407" spans="3:30" ht="15.75" customHeight="1" x14ac:dyDescent="0.25">
      <c r="C407" s="79"/>
      <c r="D407" s="85"/>
      <c r="E407" s="85"/>
      <c r="F407" s="283"/>
      <c r="G407" s="294"/>
      <c r="H407" s="294"/>
      <c r="I407" s="284"/>
      <c r="J407" s="47"/>
      <c r="K407" s="283"/>
      <c r="L407" s="311"/>
      <c r="M407" s="311"/>
      <c r="N407" s="311"/>
      <c r="O407" s="311"/>
      <c r="P407" s="284"/>
      <c r="Q407" s="47"/>
      <c r="R407" s="237"/>
      <c r="S407" s="237"/>
      <c r="T407" s="237"/>
      <c r="U407" s="88"/>
      <c r="V407" s="249">
        <v>0.6</v>
      </c>
      <c r="W407" s="250"/>
      <c r="X407" s="238" t="s">
        <v>245</v>
      </c>
      <c r="Y407" s="238"/>
      <c r="Z407" s="238"/>
      <c r="AA407" s="238"/>
      <c r="AB407" s="238"/>
      <c r="AC407" s="238"/>
      <c r="AD407" s="239"/>
    </row>
    <row r="408" spans="3:30" ht="15.75" customHeight="1" x14ac:dyDescent="0.25">
      <c r="C408" s="79"/>
      <c r="D408" s="85"/>
      <c r="E408" s="85"/>
      <c r="F408" s="285"/>
      <c r="G408" s="295"/>
      <c r="H408" s="295"/>
      <c r="I408" s="286"/>
      <c r="K408" s="285"/>
      <c r="L408" s="295"/>
      <c r="M408" s="295"/>
      <c r="N408" s="295"/>
      <c r="O408" s="295"/>
      <c r="P408" s="286"/>
      <c r="R408" s="237"/>
      <c r="S408" s="237"/>
      <c r="T408" s="237"/>
      <c r="V408" s="249">
        <v>0.6</v>
      </c>
      <c r="W408" s="250"/>
      <c r="X408" s="238" t="s">
        <v>676</v>
      </c>
      <c r="Y408" s="238"/>
      <c r="Z408" s="238"/>
      <c r="AA408" s="238"/>
      <c r="AB408" s="238"/>
      <c r="AC408" s="238"/>
      <c r="AD408" s="239"/>
    </row>
    <row r="409" spans="3:30" ht="15.75" customHeight="1" x14ac:dyDescent="0.25">
      <c r="V409" s="253" t="s">
        <v>203</v>
      </c>
      <c r="W409" s="253"/>
      <c r="X409" s="253"/>
      <c r="Y409" s="253"/>
      <c r="Z409" s="253"/>
      <c r="AA409" s="253"/>
      <c r="AB409" s="253"/>
      <c r="AC409" s="253"/>
      <c r="AD409" s="253"/>
    </row>
    <row r="410" spans="3:30" x14ac:dyDescent="0.25">
      <c r="V410" s="253"/>
      <c r="W410" s="253"/>
      <c r="X410" s="253"/>
      <c r="Y410" s="253"/>
      <c r="Z410" s="253"/>
      <c r="AA410" s="253"/>
      <c r="AB410" s="253"/>
      <c r="AC410" s="253"/>
      <c r="AD410" s="253"/>
    </row>
    <row r="411" spans="3:30" x14ac:dyDescent="0.25">
      <c r="V411" s="253"/>
      <c r="W411" s="253"/>
      <c r="X411" s="253"/>
      <c r="Y411" s="253"/>
      <c r="Z411" s="253"/>
      <c r="AA411" s="253"/>
      <c r="AB411" s="253"/>
      <c r="AC411" s="253"/>
      <c r="AD411" s="253"/>
    </row>
    <row r="412" spans="3:30" x14ac:dyDescent="0.2">
      <c r="V412" s="165"/>
      <c r="W412" s="165"/>
      <c r="X412" s="165"/>
      <c r="Y412" s="165"/>
      <c r="Z412" s="165"/>
      <c r="AA412" s="165"/>
      <c r="AB412" s="165"/>
      <c r="AC412" s="165"/>
      <c r="AD412" s="165"/>
    </row>
    <row r="413" spans="3:30" ht="30" customHeight="1" x14ac:dyDescent="0.25">
      <c r="C413" s="79"/>
      <c r="D413" s="254"/>
      <c r="E413" s="254"/>
      <c r="F413" s="236" t="s">
        <v>677</v>
      </c>
      <c r="G413" s="236"/>
      <c r="H413" s="236"/>
      <c r="I413" s="236"/>
      <c r="J413" s="236"/>
      <c r="K413" s="236"/>
      <c r="L413" s="236"/>
      <c r="M413" s="236"/>
      <c r="N413" s="236"/>
      <c r="O413" s="236"/>
      <c r="P413" s="236"/>
      <c r="Q413" s="236"/>
      <c r="R413" s="236"/>
      <c r="S413" s="236"/>
      <c r="T413" s="236"/>
      <c r="U413" s="236"/>
      <c r="V413" s="236"/>
      <c r="W413" s="236"/>
      <c r="X413" s="236"/>
      <c r="Y413" s="236"/>
      <c r="Z413" s="236"/>
      <c r="AA413" s="236"/>
      <c r="AB413" s="236"/>
      <c r="AC413" s="236"/>
      <c r="AD413" s="236"/>
    </row>
    <row r="414" spans="3:30" ht="30" customHeight="1" x14ac:dyDescent="0.25">
      <c r="C414" s="79"/>
      <c r="D414" s="254"/>
      <c r="E414" s="254"/>
      <c r="F414" s="236" t="s">
        <v>752</v>
      </c>
      <c r="G414" s="236"/>
      <c r="H414" s="236"/>
      <c r="I414" s="236"/>
      <c r="J414" s="236"/>
      <c r="K414" s="236"/>
      <c r="L414" s="236"/>
      <c r="M414" s="236"/>
      <c r="N414" s="236"/>
      <c r="O414" s="236"/>
      <c r="P414" s="236"/>
      <c r="Q414" s="236"/>
      <c r="R414" s="236"/>
      <c r="S414" s="236"/>
      <c r="T414" s="236"/>
      <c r="U414" s="236"/>
      <c r="V414" s="236"/>
      <c r="W414" s="236"/>
      <c r="X414" s="236"/>
      <c r="Y414" s="236"/>
      <c r="Z414" s="236"/>
      <c r="AA414" s="236"/>
      <c r="AB414" s="236"/>
      <c r="AC414" s="236"/>
      <c r="AD414" s="236"/>
    </row>
    <row r="415" spans="3:30" x14ac:dyDescent="0.25">
      <c r="F415" s="242" t="s">
        <v>372</v>
      </c>
      <c r="G415" s="242"/>
      <c r="H415" s="242"/>
      <c r="I415" s="242"/>
      <c r="J415" s="242"/>
      <c r="K415" s="242"/>
      <c r="L415" s="242"/>
      <c r="M415" s="242"/>
      <c r="N415" s="242"/>
      <c r="O415" s="242"/>
      <c r="P415" s="242"/>
      <c r="Q415" s="242"/>
      <c r="R415" s="242"/>
      <c r="S415" s="242"/>
      <c r="T415" s="242"/>
      <c r="U415" s="242"/>
      <c r="V415" s="242"/>
      <c r="W415" s="242"/>
      <c r="X415" s="242"/>
      <c r="Y415" s="242"/>
      <c r="Z415" s="242"/>
      <c r="AA415" s="242"/>
      <c r="AB415" s="242"/>
      <c r="AC415" s="242"/>
      <c r="AD415" s="242"/>
    </row>
    <row r="416" spans="3:30" ht="15.75" customHeight="1" thickBot="1" x14ac:dyDescent="0.3">
      <c r="C416" s="79"/>
      <c r="D416" s="162"/>
      <c r="E416" s="162"/>
      <c r="F416" s="164"/>
      <c r="G416" s="164"/>
      <c r="H416" s="164"/>
      <c r="I416" s="164"/>
      <c r="J416" s="93"/>
      <c r="K416" s="164"/>
      <c r="L416" s="164"/>
      <c r="M416" s="164"/>
      <c r="N416" s="164"/>
      <c r="O416" s="164"/>
      <c r="P416" s="164"/>
      <c r="Q416" s="164"/>
      <c r="R416" s="164"/>
      <c r="S416" s="164"/>
      <c r="T416" s="164"/>
      <c r="U416" s="164"/>
      <c r="V416" s="164"/>
      <c r="W416" s="164"/>
      <c r="X416" s="163"/>
      <c r="Y416" s="163"/>
      <c r="Z416" s="163"/>
      <c r="AA416" s="163"/>
      <c r="AB416" s="163"/>
      <c r="AC416" s="163"/>
      <c r="AD416" s="163"/>
    </row>
    <row r="417" spans="3:30" s="199" customFormat="1" ht="20.100000000000001" customHeight="1" thickBot="1" x14ac:dyDescent="0.3">
      <c r="D417" s="223" t="s">
        <v>598</v>
      </c>
      <c r="J417" s="200"/>
      <c r="K417" s="200"/>
      <c r="L417" s="200"/>
      <c r="M417" s="200"/>
      <c r="O417" s="199" t="s">
        <v>530</v>
      </c>
      <c r="P417" s="222"/>
      <c r="Q417" s="226" t="s">
        <v>529</v>
      </c>
      <c r="R417" s="234" t="s">
        <v>740</v>
      </c>
      <c r="S417" s="234"/>
      <c r="T417" s="234"/>
      <c r="U417" s="234"/>
      <c r="V417" s="235"/>
    </row>
    <row r="418" spans="3:30" ht="5.0999999999999996" customHeight="1" x14ac:dyDescent="0.25"/>
    <row r="419" spans="3:30" ht="15.75" customHeight="1" x14ac:dyDescent="0.25">
      <c r="D419" s="254" t="s">
        <v>709</v>
      </c>
      <c r="E419" s="254" t="s">
        <v>192</v>
      </c>
      <c r="F419" s="242" t="s">
        <v>679</v>
      </c>
      <c r="G419" s="242"/>
      <c r="H419" s="242"/>
      <c r="I419" s="242"/>
      <c r="J419" s="242"/>
      <c r="K419" s="242"/>
      <c r="L419" s="242"/>
      <c r="M419" s="242"/>
      <c r="N419" s="242"/>
      <c r="O419" s="242"/>
      <c r="P419" s="242"/>
      <c r="Q419" s="242"/>
      <c r="R419" s="242"/>
      <c r="S419" s="242"/>
      <c r="T419" s="242"/>
      <c r="U419" s="242"/>
      <c r="V419" s="242"/>
      <c r="W419" s="242"/>
      <c r="X419" s="242"/>
      <c r="Y419" s="242"/>
      <c r="Z419" s="242"/>
      <c r="AA419" s="242"/>
      <c r="AB419" s="242"/>
      <c r="AC419" s="242"/>
      <c r="AD419" s="242"/>
    </row>
    <row r="420" spans="3:30" ht="15.75" customHeight="1" x14ac:dyDescent="0.25">
      <c r="F420" s="242" t="s">
        <v>600</v>
      </c>
      <c r="G420" s="242"/>
      <c r="H420" s="242"/>
      <c r="I420" s="242"/>
      <c r="J420" s="242"/>
      <c r="K420" s="242"/>
      <c r="L420" s="242"/>
      <c r="M420" s="242"/>
      <c r="N420" s="242"/>
      <c r="O420" s="242"/>
      <c r="P420" s="242"/>
      <c r="Q420" s="242"/>
      <c r="R420" s="242"/>
      <c r="S420" s="242"/>
      <c r="T420" s="242"/>
      <c r="U420" s="242"/>
      <c r="V420" s="242"/>
      <c r="W420" s="242"/>
      <c r="X420" s="242"/>
      <c r="Y420" s="242"/>
      <c r="Z420" s="242"/>
      <c r="AA420" s="242"/>
      <c r="AB420" s="242"/>
      <c r="AC420" s="242"/>
      <c r="AD420" s="242"/>
    </row>
    <row r="421" spans="3:30" ht="5.0999999999999996" customHeight="1" x14ac:dyDescent="0.25"/>
    <row r="422" spans="3:30" ht="15.75" customHeight="1" x14ac:dyDescent="0.25">
      <c r="C422" s="79"/>
      <c r="D422" s="162"/>
      <c r="E422" s="162"/>
      <c r="F422" s="242" t="s">
        <v>602</v>
      </c>
      <c r="G422" s="242"/>
      <c r="H422" s="242"/>
      <c r="I422" s="242"/>
      <c r="J422" s="242"/>
      <c r="K422" s="242"/>
      <c r="L422" s="242"/>
      <c r="M422" s="242"/>
      <c r="N422" s="242"/>
      <c r="O422" s="242"/>
      <c r="P422" s="242"/>
      <c r="Q422" s="242"/>
      <c r="R422" s="242"/>
      <c r="S422" s="242"/>
      <c r="T422" s="242"/>
      <c r="U422" s="242"/>
      <c r="V422" s="242"/>
      <c r="W422" s="242"/>
      <c r="X422" s="242"/>
      <c r="Y422" s="242"/>
      <c r="Z422" s="242"/>
      <c r="AA422" s="242"/>
      <c r="AB422" s="242"/>
      <c r="AC422" s="242"/>
      <c r="AD422" s="242"/>
    </row>
    <row r="423" spans="3:30" ht="45" customHeight="1" x14ac:dyDescent="0.25">
      <c r="C423" s="79"/>
      <c r="D423" s="162"/>
      <c r="E423" s="162"/>
      <c r="F423" s="236" t="s">
        <v>603</v>
      </c>
      <c r="G423" s="236"/>
      <c r="H423" s="236"/>
      <c r="I423" s="236"/>
      <c r="J423" s="236"/>
      <c r="K423" s="236"/>
      <c r="L423" s="236"/>
      <c r="M423" s="236"/>
      <c r="N423" s="236"/>
      <c r="O423" s="236"/>
      <c r="P423" s="236"/>
      <c r="Q423" s="236"/>
      <c r="R423" s="236"/>
      <c r="S423" s="236"/>
      <c r="T423" s="236"/>
      <c r="U423" s="236"/>
      <c r="V423" s="236"/>
      <c r="W423" s="236"/>
      <c r="X423" s="236"/>
      <c r="Y423" s="236"/>
      <c r="Z423" s="236"/>
      <c r="AA423" s="236"/>
      <c r="AB423" s="236"/>
      <c r="AC423" s="236"/>
      <c r="AD423" s="236"/>
    </row>
    <row r="424" spans="3:30" ht="15.75" customHeight="1" x14ac:dyDescent="0.25">
      <c r="C424" s="79"/>
      <c r="D424" s="162"/>
      <c r="E424" s="162"/>
      <c r="F424" s="236" t="s">
        <v>323</v>
      </c>
      <c r="G424" s="236"/>
      <c r="H424" s="236"/>
      <c r="I424" s="236"/>
      <c r="J424" s="236"/>
      <c r="K424" s="236"/>
      <c r="L424" s="236"/>
      <c r="M424" s="236"/>
      <c r="N424" s="236"/>
      <c r="O424" s="236"/>
      <c r="P424" s="236"/>
      <c r="Q424" s="236"/>
      <c r="R424" s="236"/>
      <c r="S424" s="236"/>
      <c r="T424" s="236"/>
      <c r="U424" s="236"/>
      <c r="V424" s="236"/>
      <c r="W424" s="236"/>
      <c r="X424" s="236"/>
      <c r="Y424" s="236"/>
      <c r="Z424" s="236"/>
      <c r="AA424" s="236"/>
      <c r="AB424" s="236"/>
      <c r="AC424" s="236"/>
      <c r="AD424" s="236"/>
    </row>
    <row r="425" spans="3:30" ht="15.75" customHeight="1" x14ac:dyDescent="0.25">
      <c r="C425" s="79"/>
      <c r="D425" s="85"/>
      <c r="E425" s="85"/>
    </row>
    <row r="426" spans="3:30" ht="20.100000000000001" customHeight="1" x14ac:dyDescent="0.25">
      <c r="F426" s="243" t="s">
        <v>88</v>
      </c>
      <c r="G426" s="244"/>
      <c r="H426" s="244"/>
      <c r="I426" s="245"/>
      <c r="K426" s="237" t="s">
        <v>606</v>
      </c>
      <c r="L426" s="237"/>
      <c r="M426" s="237"/>
      <c r="N426" s="237"/>
      <c r="O426" s="237"/>
      <c r="P426" s="237"/>
      <c r="R426" s="302" t="s">
        <v>608</v>
      </c>
      <c r="S426" s="303"/>
      <c r="T426" s="304"/>
      <c r="V426" s="246">
        <v>15</v>
      </c>
      <c r="W426" s="247"/>
      <c r="X426" s="238" t="s">
        <v>609</v>
      </c>
      <c r="Y426" s="238"/>
      <c r="Z426" s="238"/>
      <c r="AA426" s="238"/>
      <c r="AB426" s="238"/>
      <c r="AC426" s="238"/>
      <c r="AD426" s="239"/>
    </row>
    <row r="427" spans="3:30" ht="20.100000000000001" customHeight="1" x14ac:dyDescent="0.25">
      <c r="F427" s="243" t="s">
        <v>680</v>
      </c>
      <c r="G427" s="244"/>
      <c r="H427" s="244"/>
      <c r="I427" s="245"/>
      <c r="K427" s="237" t="s">
        <v>606</v>
      </c>
      <c r="L427" s="237"/>
      <c r="M427" s="237"/>
      <c r="N427" s="237"/>
      <c r="O427" s="237"/>
      <c r="P427" s="237"/>
      <c r="R427" s="305"/>
      <c r="S427" s="306"/>
      <c r="T427" s="307"/>
      <c r="V427" s="246">
        <v>15</v>
      </c>
      <c r="W427" s="247"/>
      <c r="X427" s="238" t="s">
        <v>685</v>
      </c>
      <c r="Y427" s="238"/>
      <c r="Z427" s="238"/>
      <c r="AA427" s="238"/>
      <c r="AB427" s="238"/>
      <c r="AC427" s="238"/>
      <c r="AD427" s="239"/>
    </row>
    <row r="428" spans="3:30" ht="20.100000000000001" customHeight="1" x14ac:dyDescent="0.25">
      <c r="F428" s="243" t="s">
        <v>681</v>
      </c>
      <c r="G428" s="244"/>
      <c r="H428" s="244"/>
      <c r="I428" s="245"/>
      <c r="K428" s="237" t="s">
        <v>606</v>
      </c>
      <c r="L428" s="237"/>
      <c r="M428" s="237"/>
      <c r="N428" s="237"/>
      <c r="O428" s="237"/>
      <c r="P428" s="237"/>
      <c r="R428" s="305"/>
      <c r="S428" s="306"/>
      <c r="T428" s="307"/>
      <c r="V428" s="246">
        <v>15</v>
      </c>
      <c r="W428" s="247"/>
      <c r="X428" s="238" t="s">
        <v>686</v>
      </c>
      <c r="Y428" s="238"/>
      <c r="Z428" s="238"/>
      <c r="AA428" s="238"/>
      <c r="AB428" s="238"/>
      <c r="AC428" s="238"/>
      <c r="AD428" s="239"/>
    </row>
    <row r="429" spans="3:30" ht="20.100000000000001" customHeight="1" x14ac:dyDescent="0.25">
      <c r="F429" s="243" t="s">
        <v>118</v>
      </c>
      <c r="G429" s="244"/>
      <c r="H429" s="244"/>
      <c r="I429" s="245"/>
      <c r="K429" s="237" t="s">
        <v>606</v>
      </c>
      <c r="L429" s="237"/>
      <c r="M429" s="237"/>
      <c r="N429" s="237"/>
      <c r="O429" s="237"/>
      <c r="P429" s="237"/>
      <c r="R429" s="305"/>
      <c r="S429" s="306"/>
      <c r="T429" s="307"/>
      <c r="V429" s="246">
        <v>15</v>
      </c>
      <c r="W429" s="247"/>
      <c r="X429" s="238" t="s">
        <v>694</v>
      </c>
      <c r="Y429" s="238"/>
      <c r="Z429" s="238"/>
      <c r="AA429" s="238"/>
      <c r="AB429" s="238"/>
      <c r="AC429" s="238"/>
      <c r="AD429" s="239"/>
    </row>
    <row r="430" spans="3:30" ht="20.100000000000001" customHeight="1" x14ac:dyDescent="0.25">
      <c r="F430" s="243" t="s">
        <v>682</v>
      </c>
      <c r="G430" s="244"/>
      <c r="H430" s="244"/>
      <c r="I430" s="245"/>
      <c r="K430" s="237" t="s">
        <v>606</v>
      </c>
      <c r="L430" s="237"/>
      <c r="M430" s="237"/>
      <c r="N430" s="237"/>
      <c r="O430" s="237"/>
      <c r="P430" s="237"/>
      <c r="R430" s="305"/>
      <c r="S430" s="306"/>
      <c r="T430" s="307"/>
      <c r="V430" s="246">
        <v>15</v>
      </c>
      <c r="W430" s="247"/>
      <c r="X430" s="238" t="s">
        <v>695</v>
      </c>
      <c r="Y430" s="238"/>
      <c r="Z430" s="238"/>
      <c r="AA430" s="238"/>
      <c r="AB430" s="238"/>
      <c r="AC430" s="238"/>
      <c r="AD430" s="239"/>
    </row>
    <row r="431" spans="3:30" ht="20.100000000000001" customHeight="1" x14ac:dyDescent="0.25">
      <c r="F431" s="243" t="s">
        <v>120</v>
      </c>
      <c r="G431" s="244"/>
      <c r="H431" s="244"/>
      <c r="I431" s="245"/>
      <c r="K431" s="237" t="s">
        <v>606</v>
      </c>
      <c r="L431" s="237"/>
      <c r="M431" s="237"/>
      <c r="N431" s="237"/>
      <c r="O431" s="237"/>
      <c r="P431" s="237"/>
      <c r="R431" s="305"/>
      <c r="S431" s="306"/>
      <c r="T431" s="307"/>
      <c r="V431" s="246">
        <v>15</v>
      </c>
      <c r="W431" s="247"/>
      <c r="X431" s="238" t="s">
        <v>696</v>
      </c>
      <c r="Y431" s="238"/>
      <c r="Z431" s="238"/>
      <c r="AA431" s="238"/>
      <c r="AB431" s="238"/>
      <c r="AC431" s="238"/>
      <c r="AD431" s="239"/>
    </row>
    <row r="432" spans="3:30" ht="20.100000000000001" customHeight="1" x14ac:dyDescent="0.25">
      <c r="F432" s="243" t="s">
        <v>121</v>
      </c>
      <c r="G432" s="244"/>
      <c r="H432" s="244"/>
      <c r="I432" s="245"/>
      <c r="K432" s="237" t="s">
        <v>606</v>
      </c>
      <c r="L432" s="237"/>
      <c r="M432" s="237"/>
      <c r="N432" s="237"/>
      <c r="O432" s="237"/>
      <c r="P432" s="237"/>
      <c r="R432" s="305"/>
      <c r="S432" s="306"/>
      <c r="T432" s="307"/>
      <c r="V432" s="246">
        <v>15</v>
      </c>
      <c r="W432" s="247"/>
      <c r="X432" s="238" t="s">
        <v>697</v>
      </c>
      <c r="Y432" s="238"/>
      <c r="Z432" s="238"/>
      <c r="AA432" s="238"/>
      <c r="AB432" s="238"/>
      <c r="AC432" s="238"/>
      <c r="AD432" s="239"/>
    </row>
    <row r="433" spans="3:30" ht="20.100000000000001" customHeight="1" x14ac:dyDescent="0.25">
      <c r="F433" s="243" t="s">
        <v>683</v>
      </c>
      <c r="G433" s="244"/>
      <c r="H433" s="244"/>
      <c r="I433" s="245"/>
      <c r="K433" s="237" t="s">
        <v>606</v>
      </c>
      <c r="L433" s="237"/>
      <c r="M433" s="237"/>
      <c r="N433" s="237"/>
      <c r="O433" s="237"/>
      <c r="P433" s="237"/>
      <c r="R433" s="308"/>
      <c r="S433" s="309"/>
      <c r="T433" s="310"/>
      <c r="V433" s="246">
        <v>15</v>
      </c>
      <c r="W433" s="247"/>
      <c r="X433" s="238" t="s">
        <v>698</v>
      </c>
      <c r="Y433" s="238"/>
      <c r="Z433" s="238"/>
      <c r="AA433" s="238"/>
      <c r="AB433" s="238"/>
      <c r="AC433" s="238"/>
      <c r="AD433" s="239"/>
    </row>
    <row r="434" spans="3:30" ht="15.75" customHeight="1" x14ac:dyDescent="0.25">
      <c r="V434" s="253" t="s">
        <v>203</v>
      </c>
      <c r="W434" s="253"/>
      <c r="X434" s="253"/>
      <c r="Y434" s="253"/>
      <c r="Z434" s="253"/>
      <c r="AA434" s="253"/>
      <c r="AB434" s="253"/>
      <c r="AC434" s="253"/>
      <c r="AD434" s="253"/>
    </row>
    <row r="435" spans="3:30" x14ac:dyDescent="0.25">
      <c r="V435" s="253"/>
      <c r="W435" s="253"/>
      <c r="X435" s="253"/>
      <c r="Y435" s="253"/>
      <c r="Z435" s="253"/>
      <c r="AA435" s="253"/>
      <c r="AB435" s="253"/>
      <c r="AC435" s="253"/>
      <c r="AD435" s="253"/>
    </row>
    <row r="436" spans="3:30" x14ac:dyDescent="0.2">
      <c r="V436" s="165"/>
      <c r="W436" s="165"/>
      <c r="X436" s="165"/>
      <c r="Y436" s="165"/>
      <c r="Z436" s="165"/>
      <c r="AA436" s="165"/>
      <c r="AB436" s="165"/>
      <c r="AC436" s="165"/>
      <c r="AD436" s="165"/>
    </row>
    <row r="437" spans="3:30" ht="15.75" customHeight="1" x14ac:dyDescent="0.25">
      <c r="C437" s="79"/>
      <c r="D437" s="85"/>
      <c r="E437" s="85"/>
      <c r="F437" s="79" t="s">
        <v>684</v>
      </c>
    </row>
    <row r="438" spans="3:30" ht="15.75" customHeight="1" x14ac:dyDescent="0.25">
      <c r="C438" s="79"/>
      <c r="D438" s="85"/>
      <c r="E438" s="85"/>
      <c r="F438" s="84" t="s">
        <v>159</v>
      </c>
      <c r="G438" s="79" t="s">
        <v>635</v>
      </c>
    </row>
    <row r="439" spans="3:30" ht="15.75" customHeight="1" x14ac:dyDescent="0.25">
      <c r="C439" s="79"/>
      <c r="D439" s="85"/>
      <c r="E439" s="85"/>
      <c r="F439" s="84" t="s">
        <v>159</v>
      </c>
      <c r="G439" s="79" t="s">
        <v>634</v>
      </c>
    </row>
    <row r="440" spans="3:30" ht="15.75" customHeight="1" x14ac:dyDescent="0.25">
      <c r="C440" s="79"/>
      <c r="D440" s="85"/>
      <c r="E440" s="85"/>
      <c r="F440" s="84" t="s">
        <v>159</v>
      </c>
      <c r="G440" s="79" t="s">
        <v>637</v>
      </c>
    </row>
    <row r="441" spans="3:30" x14ac:dyDescent="0.2">
      <c r="V441" s="165"/>
      <c r="W441" s="165"/>
      <c r="X441" s="165"/>
      <c r="Y441" s="165"/>
      <c r="Z441" s="165"/>
      <c r="AA441" s="165"/>
      <c r="AB441" s="165"/>
      <c r="AC441" s="165"/>
      <c r="AD441" s="165"/>
    </row>
    <row r="442" spans="3:30" ht="15.75" customHeight="1" x14ac:dyDescent="0.25">
      <c r="C442" s="79"/>
      <c r="D442" s="85"/>
      <c r="E442" s="85"/>
      <c r="F442" s="79" t="s">
        <v>638</v>
      </c>
    </row>
    <row r="443" spans="3:30" ht="15.75" customHeight="1" x14ac:dyDescent="0.25">
      <c r="C443" s="79"/>
      <c r="D443" s="85"/>
      <c r="E443" s="85"/>
      <c r="F443" s="84" t="s">
        <v>159</v>
      </c>
      <c r="G443" s="79" t="s">
        <v>639</v>
      </c>
    </row>
    <row r="444" spans="3:30" ht="15.75" customHeight="1" x14ac:dyDescent="0.25">
      <c r="C444" s="79"/>
      <c r="D444" s="85"/>
      <c r="E444" s="85"/>
      <c r="F444" s="84" t="s">
        <v>159</v>
      </c>
      <c r="G444" s="79" t="s">
        <v>640</v>
      </c>
    </row>
    <row r="445" spans="3:30" ht="15.75" customHeight="1" x14ac:dyDescent="0.25">
      <c r="C445" s="79"/>
      <c r="D445" s="85"/>
      <c r="E445" s="85"/>
      <c r="F445" s="84" t="s">
        <v>159</v>
      </c>
      <c r="G445" s="79" t="s">
        <v>641</v>
      </c>
    </row>
    <row r="446" spans="3:30" ht="15.75" customHeight="1" x14ac:dyDescent="0.25">
      <c r="C446" s="79"/>
      <c r="D446" s="85"/>
      <c r="E446" s="85"/>
      <c r="F446" s="84" t="s">
        <v>159</v>
      </c>
      <c r="G446" s="79" t="s">
        <v>642</v>
      </c>
    </row>
    <row r="447" spans="3:30" x14ac:dyDescent="0.2">
      <c r="V447" s="165"/>
      <c r="W447" s="165"/>
      <c r="X447" s="165"/>
      <c r="Y447" s="165"/>
      <c r="Z447" s="165"/>
      <c r="AA447" s="165"/>
      <c r="AB447" s="165"/>
      <c r="AC447" s="165"/>
      <c r="AD447" s="165"/>
    </row>
    <row r="448" spans="3:30" ht="30" customHeight="1" x14ac:dyDescent="0.25">
      <c r="C448" s="79"/>
      <c r="D448" s="85"/>
      <c r="E448" s="85"/>
      <c r="F448" s="236" t="s">
        <v>643</v>
      </c>
      <c r="G448" s="236"/>
      <c r="H448" s="236"/>
      <c r="I448" s="236"/>
      <c r="J448" s="236"/>
      <c r="K448" s="236"/>
      <c r="L448" s="236"/>
      <c r="M448" s="236"/>
      <c r="N448" s="236"/>
      <c r="O448" s="236"/>
      <c r="P448" s="236"/>
      <c r="Q448" s="236"/>
      <c r="R448" s="236"/>
      <c r="S448" s="236"/>
      <c r="T448" s="236"/>
      <c r="U448" s="236"/>
      <c r="V448" s="236"/>
      <c r="W448" s="236"/>
      <c r="X448" s="236"/>
      <c r="Y448" s="236"/>
      <c r="Z448" s="236"/>
      <c r="AA448" s="236"/>
      <c r="AB448" s="236"/>
      <c r="AC448" s="236"/>
      <c r="AD448" s="236"/>
    </row>
    <row r="449" spans="3:30" ht="30" customHeight="1" x14ac:dyDescent="0.25">
      <c r="C449" s="79"/>
      <c r="D449" s="85"/>
      <c r="E449" s="85"/>
      <c r="F449" s="236" t="s">
        <v>645</v>
      </c>
      <c r="G449" s="236"/>
      <c r="H449" s="236"/>
      <c r="I449" s="236"/>
      <c r="J449" s="236"/>
      <c r="K449" s="236"/>
      <c r="L449" s="236"/>
      <c r="M449" s="236"/>
      <c r="N449" s="236"/>
      <c r="O449" s="236"/>
      <c r="P449" s="236"/>
      <c r="Q449" s="236"/>
      <c r="R449" s="236"/>
      <c r="S449" s="236"/>
      <c r="T449" s="236"/>
      <c r="U449" s="236"/>
      <c r="V449" s="236"/>
      <c r="W449" s="236"/>
      <c r="X449" s="236"/>
      <c r="Y449" s="236"/>
      <c r="Z449" s="236"/>
      <c r="AA449" s="236"/>
      <c r="AB449" s="236"/>
      <c r="AC449" s="236"/>
      <c r="AD449" s="236"/>
    </row>
    <row r="450" spans="3:30" ht="30" customHeight="1" x14ac:dyDescent="0.25"/>
    <row r="451" spans="3:30" ht="21" x14ac:dyDescent="0.25">
      <c r="C451" s="272" t="s">
        <v>250</v>
      </c>
      <c r="D451" s="272"/>
      <c r="E451" s="272"/>
      <c r="F451" s="272"/>
      <c r="G451" s="272"/>
      <c r="H451" s="272"/>
      <c r="I451" s="272"/>
      <c r="J451" s="272"/>
      <c r="K451" s="272"/>
      <c r="L451" s="272"/>
      <c r="M451" s="272"/>
      <c r="N451" s="272"/>
      <c r="O451" s="272"/>
      <c r="P451" s="272"/>
      <c r="Q451" s="272"/>
      <c r="R451" s="272"/>
      <c r="S451" s="272"/>
      <c r="T451" s="272"/>
      <c r="U451" s="272"/>
      <c r="V451" s="272"/>
      <c r="W451" s="272"/>
      <c r="X451" s="272"/>
      <c r="Y451" s="272"/>
      <c r="Z451" s="272"/>
      <c r="AA451" s="272"/>
      <c r="AB451" s="272"/>
      <c r="AC451" s="272"/>
      <c r="AD451" s="272"/>
    </row>
    <row r="452" spans="3:30" ht="15" customHeight="1" thickBot="1" x14ac:dyDescent="0.3"/>
    <row r="453" spans="3:30" ht="20.100000000000001" customHeight="1" thickBot="1" x14ac:dyDescent="0.3">
      <c r="D453" s="79" t="s">
        <v>376</v>
      </c>
      <c r="E453" s="85"/>
      <c r="F453" s="85"/>
      <c r="G453" s="85"/>
      <c r="H453" s="85"/>
      <c r="I453" s="85"/>
      <c r="J453" s="85"/>
      <c r="K453" s="85"/>
      <c r="L453" s="79" t="s">
        <v>530</v>
      </c>
      <c r="M453" s="225"/>
      <c r="N453" s="226" t="s">
        <v>529</v>
      </c>
      <c r="O453" s="234" t="s">
        <v>741</v>
      </c>
      <c r="P453" s="234"/>
      <c r="Q453" s="235"/>
      <c r="R453" s="47" t="s">
        <v>530</v>
      </c>
      <c r="S453" s="225"/>
      <c r="T453" s="226" t="s">
        <v>529</v>
      </c>
      <c r="U453" s="234" t="s">
        <v>742</v>
      </c>
      <c r="V453" s="234"/>
      <c r="W453" s="235"/>
      <c r="X453" s="85"/>
      <c r="Y453" s="85"/>
      <c r="Z453" s="85"/>
      <c r="AA453" s="85"/>
      <c r="AB453" s="85"/>
      <c r="AC453" s="85"/>
      <c r="AD453" s="85"/>
    </row>
    <row r="454" spans="3:30" ht="5.0999999999999996" customHeight="1" x14ac:dyDescent="0.25"/>
    <row r="455" spans="3:30" x14ac:dyDescent="0.25">
      <c r="D455" s="236" t="s">
        <v>189</v>
      </c>
      <c r="E455" s="236"/>
      <c r="F455" s="236"/>
      <c r="G455" s="236"/>
      <c r="H455" s="236"/>
      <c r="I455" s="236"/>
      <c r="J455" s="236"/>
      <c r="K455" s="236"/>
      <c r="L455" s="236"/>
      <c r="M455" s="236"/>
      <c r="N455" s="236"/>
      <c r="O455" s="236"/>
      <c r="P455" s="236"/>
      <c r="Q455" s="236"/>
      <c r="R455" s="236"/>
      <c r="S455" s="236"/>
      <c r="T455" s="236"/>
      <c r="U455" s="236"/>
      <c r="V455" s="236"/>
      <c r="W455" s="236"/>
      <c r="X455" s="236"/>
      <c r="Y455" s="236"/>
      <c r="Z455" s="236"/>
      <c r="AA455" s="236"/>
      <c r="AB455" s="236"/>
      <c r="AC455" s="236"/>
      <c r="AD455" s="236"/>
    </row>
    <row r="456" spans="3:30" ht="15.75" customHeight="1" x14ac:dyDescent="0.25">
      <c r="C456" s="79"/>
      <c r="D456" s="85"/>
      <c r="E456" s="236" t="s">
        <v>713</v>
      </c>
      <c r="F456" s="236"/>
      <c r="G456" s="236"/>
      <c r="H456" s="236"/>
      <c r="I456" s="236"/>
      <c r="J456" s="236"/>
      <c r="K456" s="236"/>
      <c r="L456" s="236"/>
      <c r="M456" s="236"/>
      <c r="N456" s="236"/>
      <c r="O456" s="236"/>
      <c r="P456" s="236"/>
      <c r="Q456" s="236"/>
      <c r="R456" s="236"/>
      <c r="S456" s="236"/>
      <c r="T456" s="236"/>
      <c r="U456" s="236"/>
      <c r="V456" s="236"/>
      <c r="W456" s="236"/>
      <c r="X456" s="236"/>
      <c r="Y456" s="236"/>
      <c r="Z456" s="236"/>
      <c r="AA456" s="236"/>
      <c r="AB456" s="236"/>
      <c r="AC456" s="236"/>
      <c r="AD456" s="236"/>
    </row>
    <row r="457" spans="3:30" ht="15.75" customHeight="1" x14ac:dyDescent="0.25">
      <c r="C457" s="79"/>
      <c r="D457" s="85"/>
      <c r="E457" s="242" t="s">
        <v>714</v>
      </c>
      <c r="F457" s="242"/>
      <c r="G457" s="242"/>
      <c r="H457" s="242"/>
      <c r="I457" s="242"/>
      <c r="J457" s="242"/>
      <c r="K457" s="242"/>
      <c r="L457" s="242"/>
      <c r="M457" s="242"/>
      <c r="N457" s="242"/>
      <c r="O457" s="242"/>
      <c r="P457" s="242"/>
      <c r="Q457" s="242"/>
      <c r="R457" s="242"/>
      <c r="S457" s="242"/>
      <c r="T457" s="242"/>
      <c r="U457" s="242"/>
      <c r="V457" s="242"/>
      <c r="W457" s="242"/>
      <c r="X457" s="242"/>
      <c r="Y457" s="242"/>
      <c r="Z457" s="242"/>
      <c r="AA457" s="242"/>
      <c r="AB457" s="242"/>
      <c r="AC457" s="242"/>
      <c r="AD457" s="242"/>
    </row>
    <row r="458" spans="3:30" ht="15.75" customHeight="1" x14ac:dyDescent="0.25">
      <c r="C458" s="79"/>
      <c r="D458" s="85"/>
      <c r="E458" s="242" t="s">
        <v>715</v>
      </c>
      <c r="F458" s="242"/>
      <c r="G458" s="242"/>
      <c r="H458" s="242"/>
      <c r="I458" s="242"/>
      <c r="J458" s="242"/>
      <c r="K458" s="242"/>
      <c r="L458" s="242"/>
      <c r="M458" s="242"/>
      <c r="N458" s="242"/>
      <c r="O458" s="242"/>
      <c r="P458" s="242"/>
      <c r="Q458" s="242"/>
      <c r="R458" s="242"/>
      <c r="S458" s="242"/>
      <c r="T458" s="242"/>
      <c r="U458" s="242"/>
      <c r="V458" s="242"/>
      <c r="W458" s="242"/>
      <c r="X458" s="242"/>
      <c r="Y458" s="242"/>
      <c r="Z458" s="242"/>
      <c r="AA458" s="242"/>
      <c r="AB458" s="242"/>
      <c r="AC458" s="242"/>
      <c r="AD458" s="242"/>
    </row>
    <row r="459" spans="3:30" ht="5.0999999999999996" customHeight="1" x14ac:dyDescent="0.25"/>
    <row r="460" spans="3:30" x14ac:dyDescent="0.25">
      <c r="D460" s="236" t="s">
        <v>171</v>
      </c>
      <c r="E460" s="236"/>
      <c r="F460" s="236"/>
      <c r="G460" s="236"/>
      <c r="H460" s="236"/>
    </row>
    <row r="461" spans="3:30" ht="5.0999999999999996" customHeight="1" x14ac:dyDescent="0.25"/>
    <row r="462" spans="3:30" ht="15.75" customHeight="1" x14ac:dyDescent="0.25">
      <c r="C462" s="79"/>
      <c r="D462" s="254" t="s">
        <v>252</v>
      </c>
      <c r="E462" s="254"/>
      <c r="F462" s="242" t="s">
        <v>251</v>
      </c>
      <c r="G462" s="242"/>
      <c r="H462" s="242"/>
      <c r="I462" s="242"/>
      <c r="J462" s="242"/>
      <c r="K462" s="242"/>
      <c r="L462" s="242"/>
      <c r="M462" s="242"/>
      <c r="N462" s="242"/>
      <c r="O462" s="242"/>
      <c r="P462" s="242"/>
      <c r="Q462" s="242"/>
      <c r="R462" s="242"/>
      <c r="S462" s="242"/>
      <c r="T462" s="242"/>
      <c r="U462" s="242"/>
      <c r="V462" s="242"/>
      <c r="W462" s="242"/>
      <c r="X462" s="242"/>
      <c r="Y462" s="242"/>
      <c r="Z462" s="242"/>
      <c r="AA462" s="242"/>
      <c r="AB462" s="242"/>
      <c r="AC462" s="242"/>
      <c r="AD462" s="242"/>
    </row>
    <row r="463" spans="3:30" ht="30" customHeight="1" x14ac:dyDescent="0.25">
      <c r="C463" s="79"/>
      <c r="D463" s="85"/>
      <c r="E463" s="85"/>
      <c r="F463" s="84" t="s">
        <v>159</v>
      </c>
      <c r="G463" s="236" t="s">
        <v>718</v>
      </c>
      <c r="H463" s="236"/>
      <c r="I463" s="236"/>
      <c r="J463" s="236"/>
      <c r="K463" s="236"/>
      <c r="L463" s="236"/>
      <c r="M463" s="236"/>
      <c r="N463" s="236"/>
      <c r="O463" s="236"/>
      <c r="P463" s="236"/>
      <c r="Q463" s="236"/>
      <c r="R463" s="236"/>
      <c r="S463" s="236"/>
      <c r="T463" s="236"/>
      <c r="U463" s="236"/>
      <c r="V463" s="236"/>
      <c r="W463" s="236"/>
      <c r="X463" s="236"/>
      <c r="Y463" s="236"/>
      <c r="Z463" s="236"/>
      <c r="AA463" s="236"/>
      <c r="AB463" s="236"/>
      <c r="AC463" s="236"/>
    </row>
    <row r="464" spans="3:30" ht="15.75" customHeight="1" x14ac:dyDescent="0.25">
      <c r="F464" s="84" t="s">
        <v>159</v>
      </c>
      <c r="G464" s="236" t="s">
        <v>373</v>
      </c>
      <c r="H464" s="236"/>
      <c r="I464" s="236"/>
      <c r="J464" s="236"/>
      <c r="K464" s="236"/>
      <c r="L464" s="236"/>
      <c r="M464" s="236"/>
      <c r="N464" s="236"/>
      <c r="O464" s="236"/>
      <c r="P464" s="236"/>
      <c r="Q464" s="236"/>
      <c r="R464" s="236"/>
      <c r="S464" s="236"/>
      <c r="T464" s="236"/>
      <c r="U464" s="236"/>
      <c r="V464" s="236"/>
      <c r="W464" s="236"/>
      <c r="X464" s="236"/>
      <c r="Y464" s="236"/>
      <c r="Z464" s="236"/>
      <c r="AA464" s="236"/>
      <c r="AB464" s="236"/>
      <c r="AC464" s="236"/>
      <c r="AD464" s="236"/>
    </row>
    <row r="465" spans="3:29" ht="5.0999999999999996" customHeight="1" x14ac:dyDescent="0.25"/>
    <row r="466" spans="3:29" x14ac:dyDescent="0.25">
      <c r="D466" s="254" t="s">
        <v>253</v>
      </c>
      <c r="E466" s="254" t="s">
        <v>192</v>
      </c>
      <c r="F466" s="79" t="s">
        <v>425</v>
      </c>
    </row>
    <row r="467" spans="3:29" ht="5.0999999999999996" customHeight="1" x14ac:dyDescent="0.25"/>
    <row r="468" spans="3:29" ht="15.75" customHeight="1" x14ac:dyDescent="0.25">
      <c r="F468" s="84" t="s">
        <v>159</v>
      </c>
      <c r="G468" s="79" t="s">
        <v>271</v>
      </c>
    </row>
    <row r="469" spans="3:29" ht="15.75" customHeight="1" x14ac:dyDescent="0.25">
      <c r="F469" s="84"/>
      <c r="G469" s="79" t="s">
        <v>426</v>
      </c>
    </row>
    <row r="470" spans="3:29" ht="15.75" customHeight="1" x14ac:dyDescent="0.25">
      <c r="F470" s="84"/>
      <c r="G470" s="79" t="s">
        <v>427</v>
      </c>
    </row>
    <row r="471" spans="3:29" ht="15.75" customHeight="1" x14ac:dyDescent="0.25">
      <c r="F471" s="84"/>
    </row>
    <row r="472" spans="3:29" ht="15.75" customHeight="1" x14ac:dyDescent="0.25">
      <c r="F472" s="84"/>
      <c r="G472" s="79" t="s">
        <v>429</v>
      </c>
    </row>
    <row r="473" spans="3:29" ht="12.75" customHeight="1" x14ac:dyDescent="0.25"/>
    <row r="474" spans="3:29" ht="30" customHeight="1" x14ac:dyDescent="0.25">
      <c r="F474" s="84"/>
      <c r="H474" s="259" t="s">
        <v>284</v>
      </c>
      <c r="I474" s="260"/>
      <c r="J474" s="260"/>
      <c r="K474" s="260"/>
      <c r="L474" s="260"/>
      <c r="M474" s="260"/>
      <c r="N474" s="260"/>
      <c r="O474" s="260"/>
      <c r="P474" s="260"/>
      <c r="Q474" s="260"/>
      <c r="R474" s="260"/>
      <c r="S474" s="260"/>
      <c r="T474" s="260"/>
      <c r="U474" s="260"/>
      <c r="V474" s="260"/>
      <c r="W474" s="261"/>
      <c r="Y474" s="262" t="s">
        <v>269</v>
      </c>
      <c r="Z474" s="263"/>
      <c r="AA474" s="263"/>
      <c r="AB474" s="263"/>
      <c r="AC474" s="264"/>
    </row>
    <row r="475" spans="3:29" ht="5.0999999999999996" customHeight="1" x14ac:dyDescent="0.25"/>
    <row r="476" spans="3:29" ht="5.0999999999999996" customHeight="1" x14ac:dyDescent="0.25">
      <c r="H476" s="94"/>
      <c r="I476" s="95"/>
      <c r="J476" s="95"/>
      <c r="K476" s="95"/>
      <c r="L476" s="95"/>
      <c r="M476" s="95"/>
      <c r="N476" s="95"/>
      <c r="O476" s="95"/>
      <c r="P476" s="95"/>
      <c r="Q476" s="95"/>
      <c r="R476" s="95"/>
      <c r="S476" s="95"/>
      <c r="T476" s="95"/>
      <c r="U476" s="95"/>
      <c r="V476" s="95"/>
      <c r="W476" s="96"/>
      <c r="Y476" s="94"/>
      <c r="Z476" s="95"/>
      <c r="AA476" s="95"/>
      <c r="AB476" s="95"/>
      <c r="AC476" s="96"/>
    </row>
    <row r="477" spans="3:29" customFormat="1" ht="30" customHeight="1" x14ac:dyDescent="0.25">
      <c r="C477" s="97"/>
      <c r="F477" s="98"/>
      <c r="H477" s="99"/>
      <c r="I477" s="271" t="s">
        <v>277</v>
      </c>
      <c r="J477" s="271"/>
      <c r="K477" s="271"/>
      <c r="L477" s="271"/>
      <c r="M477" s="271"/>
      <c r="N477" s="271"/>
      <c r="O477" s="271"/>
      <c r="P477" s="271"/>
      <c r="Q477" s="271"/>
      <c r="R477" s="271"/>
      <c r="S477" s="271"/>
      <c r="T477" s="271"/>
      <c r="U477">
        <v>7</v>
      </c>
      <c r="V477" t="s">
        <v>265</v>
      </c>
      <c r="W477" s="100"/>
      <c r="Y477" s="99"/>
      <c r="Z477" s="267">
        <v>7</v>
      </c>
      <c r="AA477" s="267"/>
      <c r="AB477" t="s">
        <v>254</v>
      </c>
      <c r="AC477" s="100"/>
    </row>
    <row r="478" spans="3:29" ht="15.75" customHeight="1" x14ac:dyDescent="0.25">
      <c r="F478" s="84"/>
      <c r="H478" s="101"/>
      <c r="T478" s="102" t="s">
        <v>258</v>
      </c>
      <c r="U478" s="103">
        <f>24/U477</f>
        <v>3.4285714285714284</v>
      </c>
      <c r="V478" s="79" t="s">
        <v>266</v>
      </c>
      <c r="W478" s="104"/>
      <c r="Y478" s="101"/>
      <c r="Z478" s="268">
        <f>IF(Z477="","",24/Z477)</f>
        <v>3.4285714285714284</v>
      </c>
      <c r="AA478" s="268"/>
      <c r="AB478" s="79" t="s">
        <v>255</v>
      </c>
      <c r="AC478" s="104"/>
    </row>
    <row r="479" spans="3:29" ht="15.75" customHeight="1" x14ac:dyDescent="0.25">
      <c r="F479" s="84"/>
      <c r="H479" s="101"/>
      <c r="T479" s="102" t="s">
        <v>383</v>
      </c>
      <c r="U479" s="105">
        <v>0.8</v>
      </c>
      <c r="W479" s="104"/>
      <c r="Y479" s="101"/>
      <c r="Z479" s="269">
        <v>0.8</v>
      </c>
      <c r="AA479" s="269"/>
      <c r="AC479" s="104"/>
    </row>
    <row r="480" spans="3:29" ht="15.75" customHeight="1" x14ac:dyDescent="0.25">
      <c r="F480" s="84"/>
      <c r="H480" s="101"/>
      <c r="Q480" s="106"/>
      <c r="T480" s="102" t="s">
        <v>260</v>
      </c>
      <c r="W480" s="104"/>
      <c r="Y480" s="101"/>
      <c r="AC480" s="104"/>
    </row>
    <row r="481" spans="6:29" ht="15.75" customHeight="1" x14ac:dyDescent="0.25">
      <c r="F481" s="84"/>
      <c r="H481" s="101"/>
      <c r="T481" s="102" t="s">
        <v>261</v>
      </c>
      <c r="U481" s="103">
        <f>U478*U479</f>
        <v>2.7428571428571429</v>
      </c>
      <c r="V481" s="79" t="s">
        <v>267</v>
      </c>
      <c r="W481" s="104"/>
      <c r="Y481" s="101"/>
      <c r="Z481" s="268">
        <f>IF(Z478="","",Z478*Z479)</f>
        <v>2.7428571428571429</v>
      </c>
      <c r="AA481" s="268"/>
      <c r="AB481" s="79" t="s">
        <v>255</v>
      </c>
      <c r="AC481" s="104"/>
    </row>
    <row r="482" spans="6:29" ht="15.75" customHeight="1" x14ac:dyDescent="0.25">
      <c r="F482" s="84"/>
      <c r="H482" s="101"/>
      <c r="T482" s="102" t="s">
        <v>268</v>
      </c>
      <c r="U482" s="103">
        <f>U481*365</f>
        <v>1001.1428571428571</v>
      </c>
      <c r="V482" s="79" t="s">
        <v>266</v>
      </c>
      <c r="W482" s="104"/>
      <c r="Y482" s="101"/>
      <c r="Z482" s="268">
        <f>IF(Z481="","",Z481*365)</f>
        <v>1001.1428571428571</v>
      </c>
      <c r="AA482" s="268"/>
      <c r="AB482" s="79" t="s">
        <v>266</v>
      </c>
      <c r="AC482" s="104"/>
    </row>
    <row r="483" spans="6:29" ht="15.75" customHeight="1" x14ac:dyDescent="0.25">
      <c r="F483" s="84"/>
      <c r="H483" s="101"/>
      <c r="T483" s="102"/>
      <c r="U483" s="103"/>
      <c r="W483" s="104"/>
      <c r="Y483" s="101"/>
      <c r="Z483" s="103"/>
      <c r="AA483" s="103"/>
      <c r="AC483" s="104"/>
    </row>
    <row r="484" spans="6:29" ht="15.75" customHeight="1" x14ac:dyDescent="0.25">
      <c r="F484" s="84"/>
      <c r="H484" s="101"/>
      <c r="T484" s="102" t="s">
        <v>377</v>
      </c>
      <c r="U484" s="107">
        <f>U485/U482</f>
        <v>0.99885844748858454</v>
      </c>
      <c r="V484" s="79" t="s">
        <v>273</v>
      </c>
      <c r="W484" s="104"/>
      <c r="Y484" s="101"/>
      <c r="Z484" s="268">
        <f>IF(Z482="","",Z485/Z482)</f>
        <v>0.99885844748858454</v>
      </c>
      <c r="AA484" s="268"/>
      <c r="AB484" s="79" t="s">
        <v>273</v>
      </c>
      <c r="AC484" s="104"/>
    </row>
    <row r="485" spans="6:29" ht="15.75" customHeight="1" x14ac:dyDescent="0.25">
      <c r="F485" s="84"/>
      <c r="H485" s="101"/>
      <c r="T485" s="102" t="s">
        <v>263</v>
      </c>
      <c r="U485" s="108">
        <v>1000</v>
      </c>
      <c r="V485" s="79" t="s">
        <v>255</v>
      </c>
      <c r="W485" s="104"/>
      <c r="Y485" s="101"/>
      <c r="Z485" s="270">
        <v>1000</v>
      </c>
      <c r="AA485" s="270"/>
      <c r="AB485" s="79" t="s">
        <v>255</v>
      </c>
      <c r="AC485" s="104"/>
    </row>
    <row r="486" spans="6:29" ht="15.75" customHeight="1" x14ac:dyDescent="0.25">
      <c r="F486" s="84"/>
      <c r="H486" s="101"/>
      <c r="T486" s="102" t="s">
        <v>264</v>
      </c>
      <c r="U486" s="103"/>
      <c r="W486" s="104"/>
      <c r="Y486" s="101"/>
      <c r="Z486" s="103"/>
      <c r="AA486" s="103"/>
      <c r="AB486" s="79" t="s">
        <v>270</v>
      </c>
      <c r="AC486" s="104"/>
    </row>
    <row r="487" spans="6:29" ht="5.0999999999999996" customHeight="1" x14ac:dyDescent="0.25">
      <c r="H487" s="109"/>
      <c r="I487" s="110"/>
      <c r="J487" s="110"/>
      <c r="K487" s="110"/>
      <c r="L487" s="110"/>
      <c r="M487" s="110"/>
      <c r="N487" s="110"/>
      <c r="O487" s="110"/>
      <c r="P487" s="110"/>
      <c r="Q487" s="110"/>
      <c r="R487" s="110"/>
      <c r="S487" s="110"/>
      <c r="T487" s="110"/>
      <c r="U487" s="110"/>
      <c r="V487" s="110"/>
      <c r="W487" s="111"/>
      <c r="Y487" s="109"/>
      <c r="Z487" s="110"/>
      <c r="AA487" s="110"/>
      <c r="AB487" s="110"/>
      <c r="AC487" s="111"/>
    </row>
    <row r="488" spans="6:29" ht="15.75" customHeight="1" x14ac:dyDescent="0.25"/>
    <row r="489" spans="6:29" ht="15.75" customHeight="1" x14ac:dyDescent="0.25">
      <c r="G489" s="79" t="s">
        <v>716</v>
      </c>
    </row>
    <row r="490" spans="6:29" ht="15.75" customHeight="1" x14ac:dyDescent="0.25"/>
    <row r="491" spans="6:29" ht="15.75" customHeight="1" x14ac:dyDescent="0.25">
      <c r="F491" s="84" t="s">
        <v>159</v>
      </c>
      <c r="G491" s="79" t="s">
        <v>272</v>
      </c>
    </row>
    <row r="492" spans="6:29" ht="45" customHeight="1" x14ac:dyDescent="0.25">
      <c r="F492" s="84"/>
      <c r="G492" s="236" t="s">
        <v>428</v>
      </c>
      <c r="H492" s="236"/>
      <c r="I492" s="236"/>
      <c r="J492" s="236"/>
      <c r="K492" s="236"/>
      <c r="L492" s="236"/>
      <c r="M492" s="236"/>
      <c r="N492" s="236"/>
      <c r="O492" s="236"/>
      <c r="P492" s="236"/>
      <c r="Q492" s="236"/>
      <c r="R492" s="236"/>
      <c r="S492" s="236"/>
      <c r="T492" s="236"/>
      <c r="U492" s="236"/>
      <c r="V492" s="236"/>
      <c r="W492" s="236"/>
      <c r="X492" s="236"/>
      <c r="Y492" s="236"/>
      <c r="Z492" s="236"/>
      <c r="AA492" s="236"/>
      <c r="AB492" s="236"/>
      <c r="AC492" s="236"/>
    </row>
    <row r="493" spans="6:29" ht="15.75" customHeight="1" x14ac:dyDescent="0.25">
      <c r="F493" s="84"/>
      <c r="G493" s="82"/>
      <c r="H493" s="82"/>
      <c r="I493" s="82"/>
      <c r="J493" s="82"/>
      <c r="K493" s="82"/>
      <c r="L493" s="82"/>
      <c r="M493" s="82"/>
      <c r="N493" s="82"/>
      <c r="O493" s="82"/>
      <c r="P493" s="82"/>
      <c r="Q493" s="82"/>
      <c r="R493" s="82"/>
      <c r="S493" s="82"/>
      <c r="T493" s="82"/>
      <c r="U493" s="82"/>
      <c r="V493" s="82"/>
      <c r="W493" s="82"/>
      <c r="X493" s="82"/>
      <c r="Y493" s="82"/>
      <c r="Z493" s="82"/>
      <c r="AA493" s="82"/>
      <c r="AB493" s="82"/>
      <c r="AC493" s="82"/>
    </row>
    <row r="494" spans="6:29" ht="5.0999999999999996" customHeight="1" x14ac:dyDescent="0.25"/>
    <row r="495" spans="6:29" ht="30" customHeight="1" x14ac:dyDescent="0.25">
      <c r="H495" s="299" t="s">
        <v>269</v>
      </c>
      <c r="I495" s="299"/>
      <c r="J495" s="299"/>
      <c r="K495" s="299"/>
      <c r="M495" s="297" t="s">
        <v>274</v>
      </c>
      <c r="N495" s="297"/>
      <c r="O495" s="297"/>
      <c r="P495" s="297"/>
      <c r="R495" s="297" t="s">
        <v>275</v>
      </c>
      <c r="S495" s="297"/>
      <c r="T495" s="297"/>
      <c r="U495" s="297"/>
      <c r="W495" s="313" t="s">
        <v>719</v>
      </c>
      <c r="X495" s="314"/>
      <c r="Y495" s="315"/>
      <c r="Z495" s="1"/>
      <c r="AA495" s="313" t="s">
        <v>720</v>
      </c>
      <c r="AB495" s="314"/>
      <c r="AC495" s="315"/>
    </row>
    <row r="496" spans="6:29" ht="30" customHeight="1" x14ac:dyDescent="0.25">
      <c r="F496" s="84"/>
      <c r="H496" s="300"/>
      <c r="I496" s="300"/>
      <c r="J496" s="300"/>
      <c r="K496" s="300"/>
      <c r="M496" s="298"/>
      <c r="N496" s="298"/>
      <c r="O496" s="298"/>
      <c r="P496" s="298"/>
      <c r="R496" s="298"/>
      <c r="S496" s="298"/>
      <c r="T496" s="298"/>
      <c r="U496" s="298"/>
      <c r="W496" s="316">
        <v>0.7</v>
      </c>
      <c r="X496" s="317"/>
      <c r="Y496" s="318"/>
      <c r="AA496" s="316">
        <v>0.5</v>
      </c>
      <c r="AB496" s="317"/>
      <c r="AC496" s="318"/>
    </row>
    <row r="497" spans="6:29" ht="15.75" customHeight="1" x14ac:dyDescent="0.25"/>
    <row r="498" spans="6:29" ht="15.75" customHeight="1" x14ac:dyDescent="0.25">
      <c r="F498" s="84"/>
      <c r="G498" s="79" t="s">
        <v>430</v>
      </c>
    </row>
    <row r="499" spans="6:29" ht="15.75" customHeight="1" x14ac:dyDescent="0.25">
      <c r="F499" s="84"/>
    </row>
    <row r="500" spans="6:29" ht="30" customHeight="1" x14ac:dyDescent="0.25">
      <c r="F500" s="84"/>
      <c r="H500" s="259" t="s">
        <v>281</v>
      </c>
      <c r="I500" s="260"/>
      <c r="J500" s="260"/>
      <c r="K500" s="260"/>
      <c r="L500" s="260"/>
      <c r="M500" s="260"/>
      <c r="N500" s="260"/>
      <c r="O500" s="260"/>
      <c r="P500" s="260"/>
      <c r="Q500" s="260"/>
      <c r="R500" s="260"/>
      <c r="S500" s="260"/>
      <c r="T500" s="260"/>
      <c r="U500" s="260"/>
      <c r="V500" s="260"/>
      <c r="W500" s="261"/>
      <c r="Y500" s="262" t="s">
        <v>269</v>
      </c>
      <c r="Z500" s="263"/>
      <c r="AA500" s="263"/>
      <c r="AB500" s="263"/>
      <c r="AC500" s="264"/>
    </row>
    <row r="501" spans="6:29" ht="5.0999999999999996" customHeight="1" x14ac:dyDescent="0.25"/>
    <row r="502" spans="6:29" ht="5.0999999999999996" customHeight="1" x14ac:dyDescent="0.25">
      <c r="H502" s="94"/>
      <c r="I502" s="95"/>
      <c r="J502" s="95"/>
      <c r="K502" s="95"/>
      <c r="L502" s="95"/>
      <c r="M502" s="95"/>
      <c r="N502" s="95"/>
      <c r="O502" s="95"/>
      <c r="P502" s="95"/>
      <c r="Q502" s="95"/>
      <c r="R502" s="95"/>
      <c r="S502" s="95"/>
      <c r="T502" s="95"/>
      <c r="U502" s="95"/>
      <c r="V502" s="95"/>
      <c r="W502" s="96"/>
      <c r="Y502" s="94"/>
      <c r="Z502" s="95"/>
      <c r="AA502" s="95"/>
      <c r="AB502" s="95"/>
      <c r="AC502" s="96"/>
    </row>
    <row r="503" spans="6:29" ht="30" customHeight="1" x14ac:dyDescent="0.25">
      <c r="F503" s="84"/>
      <c r="H503" s="101"/>
      <c r="I503" s="271" t="s">
        <v>276</v>
      </c>
      <c r="J503" s="271"/>
      <c r="K503" s="271"/>
      <c r="L503" s="271"/>
      <c r="M503" s="271"/>
      <c r="N503" s="271"/>
      <c r="O503" s="271"/>
      <c r="P503" s="271"/>
      <c r="Q503" s="271"/>
      <c r="R503" s="271"/>
      <c r="S503" s="271"/>
      <c r="T503" s="271"/>
      <c r="U503">
        <v>2</v>
      </c>
      <c r="V503" t="s">
        <v>265</v>
      </c>
      <c r="W503" s="104"/>
      <c r="Y503" s="101"/>
      <c r="Z503" s="267">
        <v>2</v>
      </c>
      <c r="AA503" s="267"/>
      <c r="AB503" t="s">
        <v>265</v>
      </c>
      <c r="AC503" s="104"/>
    </row>
    <row r="504" spans="6:29" ht="15.75" customHeight="1" x14ac:dyDescent="0.25">
      <c r="F504" s="84"/>
      <c r="H504" s="101"/>
      <c r="T504" s="102" t="s">
        <v>278</v>
      </c>
      <c r="U504" s="103">
        <f>24/U503</f>
        <v>12</v>
      </c>
      <c r="V504" s="79" t="s">
        <v>266</v>
      </c>
      <c r="W504" s="104"/>
      <c r="Y504" s="101"/>
      <c r="Z504" s="268">
        <f>IF(Z503="","",24/Z503)</f>
        <v>12</v>
      </c>
      <c r="AA504" s="268"/>
      <c r="AB504" s="79" t="s">
        <v>266</v>
      </c>
      <c r="AC504" s="104"/>
    </row>
    <row r="505" spans="6:29" ht="15.75" customHeight="1" x14ac:dyDescent="0.25">
      <c r="F505" s="84"/>
      <c r="H505" s="101"/>
      <c r="T505" s="102" t="s">
        <v>384</v>
      </c>
      <c r="U505" s="105">
        <v>0.8</v>
      </c>
      <c r="W505" s="104"/>
      <c r="Y505" s="101"/>
      <c r="Z505" s="269">
        <v>0.8</v>
      </c>
      <c r="AA505" s="269"/>
      <c r="AC505" s="104"/>
    </row>
    <row r="506" spans="6:29" ht="15.75" customHeight="1" x14ac:dyDescent="0.25">
      <c r="F506" s="84"/>
      <c r="H506" s="101"/>
      <c r="Q506" s="106"/>
      <c r="T506" s="102" t="s">
        <v>260</v>
      </c>
      <c r="W506" s="104"/>
      <c r="Y506" s="101"/>
      <c r="AC506" s="104"/>
    </row>
    <row r="507" spans="6:29" ht="15.75" customHeight="1" x14ac:dyDescent="0.25">
      <c r="F507" s="84"/>
      <c r="H507" s="101"/>
      <c r="T507" s="102" t="s">
        <v>279</v>
      </c>
      <c r="U507" s="103">
        <f>U504*U505</f>
        <v>9.6000000000000014</v>
      </c>
      <c r="V507" s="79" t="s">
        <v>267</v>
      </c>
      <c r="W507" s="104"/>
      <c r="Y507" s="101"/>
      <c r="Z507" s="268">
        <f>IF(OR(Z504="",Z505=""),"",Z504*Z505)</f>
        <v>9.6000000000000014</v>
      </c>
      <c r="AA507" s="268"/>
      <c r="AB507" s="79" t="s">
        <v>267</v>
      </c>
      <c r="AC507" s="104"/>
    </row>
    <row r="508" spans="6:29" ht="15.75" customHeight="1" x14ac:dyDescent="0.25">
      <c r="F508" s="84"/>
      <c r="H508" s="101"/>
      <c r="T508" s="102" t="s">
        <v>268</v>
      </c>
      <c r="U508" s="112">
        <f>U507*365</f>
        <v>3504.0000000000005</v>
      </c>
      <c r="V508" s="79" t="s">
        <v>266</v>
      </c>
      <c r="W508" s="104"/>
      <c r="Y508" s="101"/>
      <c r="Z508" s="268">
        <f>IF(Z507="","",Z507*365)</f>
        <v>3504.0000000000005</v>
      </c>
      <c r="AA508" s="268"/>
      <c r="AB508" s="79" t="s">
        <v>266</v>
      </c>
      <c r="AC508" s="104"/>
    </row>
    <row r="509" spans="6:29" ht="15.75" customHeight="1" x14ac:dyDescent="0.25">
      <c r="F509" s="84"/>
      <c r="H509" s="101"/>
      <c r="T509" s="102"/>
      <c r="U509" s="103"/>
      <c r="W509" s="104"/>
      <c r="Y509" s="101"/>
      <c r="Z509" s="103"/>
      <c r="AA509" s="103"/>
      <c r="AC509" s="104"/>
    </row>
    <row r="510" spans="6:29" ht="15.75" customHeight="1" x14ac:dyDescent="0.25">
      <c r="F510" s="84"/>
      <c r="H510" s="101"/>
      <c r="T510" s="102" t="s">
        <v>386</v>
      </c>
      <c r="U510" s="103"/>
      <c r="W510" s="104"/>
      <c r="Y510" s="101"/>
      <c r="Z510" s="103"/>
      <c r="AA510" s="103"/>
      <c r="AC510" s="104"/>
    </row>
    <row r="511" spans="6:29" ht="15.75" customHeight="1" x14ac:dyDescent="0.25">
      <c r="F511" s="84"/>
      <c r="H511" s="101"/>
      <c r="T511" s="102" t="s">
        <v>379</v>
      </c>
      <c r="U511" s="103"/>
      <c r="W511" s="104"/>
      <c r="Y511" s="101"/>
      <c r="Z511" s="103"/>
      <c r="AA511" s="103"/>
      <c r="AC511" s="104"/>
    </row>
    <row r="512" spans="6:29" ht="15.75" customHeight="1" x14ac:dyDescent="0.25">
      <c r="F512" s="84"/>
      <c r="H512" s="101"/>
      <c r="T512" s="102" t="s">
        <v>263</v>
      </c>
      <c r="U512" s="108">
        <v>1000</v>
      </c>
      <c r="V512" s="79" t="s">
        <v>255</v>
      </c>
      <c r="W512" s="104"/>
      <c r="Y512" s="101"/>
      <c r="Z512" s="103"/>
      <c r="AA512" s="103"/>
      <c r="AC512" s="104"/>
    </row>
    <row r="513" spans="6:29" ht="15.75" customHeight="1" x14ac:dyDescent="0.25">
      <c r="F513" s="84"/>
      <c r="H513" s="101"/>
      <c r="T513" s="102"/>
      <c r="U513" s="103"/>
      <c r="W513" s="104"/>
      <c r="Y513" s="101"/>
      <c r="Z513" s="103"/>
      <c r="AA513" s="103"/>
      <c r="AC513" s="104"/>
    </row>
    <row r="514" spans="6:29" ht="15.75" customHeight="1" x14ac:dyDescent="0.25">
      <c r="F514" s="84"/>
      <c r="H514" s="101"/>
      <c r="T514" s="102" t="s">
        <v>380</v>
      </c>
      <c r="U514" s="107">
        <f>U515/U508</f>
        <v>0.28538812785388123</v>
      </c>
      <c r="V514" s="79" t="s">
        <v>280</v>
      </c>
      <c r="W514" s="104"/>
      <c r="Y514" s="101"/>
      <c r="Z514" s="268">
        <f>IF(Z508="","",Z515/Z508)</f>
        <v>0.28538812785388123</v>
      </c>
      <c r="AA514" s="268"/>
      <c r="AB514" s="79" t="s">
        <v>280</v>
      </c>
      <c r="AC514" s="104"/>
    </row>
    <row r="515" spans="6:29" ht="15.75" customHeight="1" x14ac:dyDescent="0.25">
      <c r="F515" s="84"/>
      <c r="H515" s="101"/>
      <c r="T515" s="102" t="s">
        <v>263</v>
      </c>
      <c r="U515" s="108">
        <v>1000</v>
      </c>
      <c r="V515" s="79" t="s">
        <v>255</v>
      </c>
      <c r="W515" s="104"/>
      <c r="Y515" s="101"/>
      <c r="Z515" s="270">
        <v>1000</v>
      </c>
      <c r="AA515" s="270"/>
      <c r="AB515" s="79" t="s">
        <v>255</v>
      </c>
      <c r="AC515" s="104"/>
    </row>
    <row r="516" spans="6:29" ht="15.75" customHeight="1" x14ac:dyDescent="0.25">
      <c r="F516" s="84"/>
      <c r="H516" s="101"/>
      <c r="T516" s="102" t="s">
        <v>264</v>
      </c>
      <c r="U516" s="103"/>
      <c r="W516" s="104"/>
      <c r="Y516" s="101"/>
      <c r="Z516" s="103"/>
      <c r="AA516" s="103"/>
      <c r="AB516" s="79" t="s">
        <v>270</v>
      </c>
      <c r="AC516" s="104"/>
    </row>
    <row r="517" spans="6:29" ht="5.0999999999999996" customHeight="1" x14ac:dyDescent="0.25">
      <c r="H517" s="109"/>
      <c r="I517" s="110"/>
      <c r="J517" s="110"/>
      <c r="K517" s="110"/>
      <c r="L517" s="110"/>
      <c r="M517" s="110"/>
      <c r="N517" s="110"/>
      <c r="O517" s="110"/>
      <c r="P517" s="110"/>
      <c r="Q517" s="110"/>
      <c r="R517" s="110"/>
      <c r="S517" s="110"/>
      <c r="T517" s="110"/>
      <c r="U517" s="110"/>
      <c r="V517" s="110"/>
      <c r="W517" s="111"/>
      <c r="Y517" s="109"/>
      <c r="Z517" s="110"/>
      <c r="AA517" s="110"/>
      <c r="AB517" s="110"/>
      <c r="AC517" s="111"/>
    </row>
    <row r="518" spans="6:29" ht="15.75" customHeight="1" x14ac:dyDescent="0.25">
      <c r="F518" s="84"/>
    </row>
    <row r="519" spans="6:29" ht="30" customHeight="1" x14ac:dyDescent="0.25">
      <c r="F519" s="84"/>
      <c r="H519" s="259" t="s">
        <v>282</v>
      </c>
      <c r="I519" s="260"/>
      <c r="J519" s="260"/>
      <c r="K519" s="260"/>
      <c r="L519" s="260"/>
      <c r="M519" s="260"/>
      <c r="N519" s="260"/>
      <c r="O519" s="260"/>
      <c r="P519" s="260"/>
      <c r="Q519" s="260"/>
      <c r="R519" s="260"/>
      <c r="S519" s="260"/>
      <c r="T519" s="260"/>
      <c r="U519" s="260"/>
      <c r="V519" s="260"/>
      <c r="W519" s="261"/>
      <c r="Y519" s="262" t="s">
        <v>269</v>
      </c>
      <c r="Z519" s="263"/>
      <c r="AA519" s="263"/>
      <c r="AB519" s="263"/>
      <c r="AC519" s="264"/>
    </row>
    <row r="520" spans="6:29" ht="5.0999999999999996" customHeight="1" x14ac:dyDescent="0.25"/>
    <row r="521" spans="6:29" ht="5.0999999999999996" customHeight="1" x14ac:dyDescent="0.25">
      <c r="H521" s="94"/>
      <c r="I521" s="95"/>
      <c r="J521" s="95"/>
      <c r="K521" s="95"/>
      <c r="L521" s="95"/>
      <c r="M521" s="95"/>
      <c r="N521" s="95"/>
      <c r="O521" s="95"/>
      <c r="P521" s="95"/>
      <c r="Q521" s="95"/>
      <c r="R521" s="95"/>
      <c r="S521" s="95"/>
      <c r="T521" s="95"/>
      <c r="U521" s="95"/>
      <c r="V521" s="95"/>
      <c r="W521" s="96"/>
      <c r="Y521" s="94"/>
      <c r="Z521" s="95"/>
      <c r="AA521" s="95"/>
      <c r="AB521" s="95"/>
      <c r="AC521" s="96"/>
    </row>
    <row r="522" spans="6:29" ht="30" customHeight="1" x14ac:dyDescent="0.25">
      <c r="F522" s="84"/>
      <c r="H522" s="101"/>
      <c r="I522" s="271" t="s">
        <v>283</v>
      </c>
      <c r="J522" s="271"/>
      <c r="K522" s="271"/>
      <c r="L522" s="271"/>
      <c r="M522" s="271"/>
      <c r="N522" s="271"/>
      <c r="O522" s="271"/>
      <c r="P522" s="271"/>
      <c r="Q522" s="271"/>
      <c r="R522" s="271"/>
      <c r="S522" s="271"/>
      <c r="T522" s="271"/>
      <c r="U522">
        <v>3</v>
      </c>
      <c r="V522" t="s">
        <v>265</v>
      </c>
      <c r="W522" s="104"/>
      <c r="Y522" s="101"/>
      <c r="Z522" s="267">
        <v>3</v>
      </c>
      <c r="AA522" s="267"/>
      <c r="AB522" t="s">
        <v>265</v>
      </c>
      <c r="AC522" s="104"/>
    </row>
    <row r="523" spans="6:29" ht="15.75" customHeight="1" x14ac:dyDescent="0.25">
      <c r="F523" s="84"/>
      <c r="H523" s="101"/>
      <c r="T523" s="102" t="s">
        <v>278</v>
      </c>
      <c r="U523" s="103">
        <f>24/U522</f>
        <v>8</v>
      </c>
      <c r="V523" s="79" t="s">
        <v>266</v>
      </c>
      <c r="W523" s="104"/>
      <c r="Y523" s="101"/>
      <c r="Z523" s="268">
        <f>IF(Z522="","",24/Z522)</f>
        <v>8</v>
      </c>
      <c r="AA523" s="268"/>
      <c r="AB523" s="79" t="s">
        <v>266</v>
      </c>
      <c r="AC523" s="104"/>
    </row>
    <row r="524" spans="6:29" ht="15.75" customHeight="1" x14ac:dyDescent="0.25">
      <c r="F524" s="84"/>
      <c r="H524" s="101"/>
      <c r="T524" s="102" t="s">
        <v>384</v>
      </c>
      <c r="U524" s="105">
        <v>0.8</v>
      </c>
      <c r="W524" s="104"/>
      <c r="Y524" s="101"/>
      <c r="Z524" s="269">
        <v>0.8</v>
      </c>
      <c r="AA524" s="269"/>
      <c r="AC524" s="104"/>
    </row>
    <row r="525" spans="6:29" ht="15.75" customHeight="1" x14ac:dyDescent="0.25">
      <c r="F525" s="84"/>
      <c r="H525" s="101"/>
      <c r="Q525" s="106"/>
      <c r="T525" s="102" t="s">
        <v>260</v>
      </c>
      <c r="W525" s="104"/>
      <c r="Y525" s="101"/>
      <c r="AC525" s="104"/>
    </row>
    <row r="526" spans="6:29" ht="15.75" customHeight="1" x14ac:dyDescent="0.25">
      <c r="F526" s="84"/>
      <c r="H526" s="101"/>
      <c r="T526" s="102" t="s">
        <v>279</v>
      </c>
      <c r="U526" s="103">
        <f>U523*U524</f>
        <v>6.4</v>
      </c>
      <c r="V526" s="79" t="s">
        <v>267</v>
      </c>
      <c r="W526" s="104"/>
      <c r="Y526" s="101"/>
      <c r="Z526" s="268">
        <f>IF(OR(Z523="",Z524=""),"",Z523*Z524)</f>
        <v>6.4</v>
      </c>
      <c r="AA526" s="268"/>
      <c r="AB526" s="79" t="s">
        <v>267</v>
      </c>
      <c r="AC526" s="104"/>
    </row>
    <row r="527" spans="6:29" ht="15.75" customHeight="1" x14ac:dyDescent="0.25">
      <c r="F527" s="84"/>
      <c r="H527" s="101"/>
      <c r="T527" s="102" t="s">
        <v>268</v>
      </c>
      <c r="U527" s="112">
        <f>U526*365</f>
        <v>2336</v>
      </c>
      <c r="V527" s="79" t="s">
        <v>266</v>
      </c>
      <c r="W527" s="104"/>
      <c r="Y527" s="101"/>
      <c r="Z527" s="268">
        <f>IF(Z526="","",Z526*365)</f>
        <v>2336</v>
      </c>
      <c r="AA527" s="268"/>
      <c r="AB527" s="79" t="s">
        <v>266</v>
      </c>
      <c r="AC527" s="104"/>
    </row>
    <row r="528" spans="6:29" ht="15.75" customHeight="1" x14ac:dyDescent="0.25">
      <c r="F528" s="84"/>
      <c r="H528" s="101"/>
      <c r="T528" s="102"/>
      <c r="U528" s="103"/>
      <c r="W528" s="104"/>
      <c r="Y528" s="101"/>
      <c r="Z528" s="103"/>
      <c r="AA528" s="103"/>
      <c r="AC528" s="104"/>
    </row>
    <row r="529" spans="6:29" ht="15.75" customHeight="1" x14ac:dyDescent="0.25">
      <c r="F529" s="84"/>
      <c r="H529" s="101"/>
      <c r="T529" s="102" t="s">
        <v>386</v>
      </c>
      <c r="U529" s="103"/>
      <c r="W529" s="104"/>
      <c r="Y529" s="101"/>
      <c r="Z529" s="103"/>
      <c r="AA529" s="103"/>
      <c r="AC529" s="104"/>
    </row>
    <row r="530" spans="6:29" ht="15.75" customHeight="1" x14ac:dyDescent="0.25">
      <c r="F530" s="84"/>
      <c r="H530" s="101"/>
      <c r="T530" s="102" t="s">
        <v>379</v>
      </c>
      <c r="U530" s="103"/>
      <c r="W530" s="104"/>
      <c r="Y530" s="101"/>
      <c r="Z530" s="103"/>
      <c r="AA530" s="103"/>
      <c r="AC530" s="104"/>
    </row>
    <row r="531" spans="6:29" ht="15.75" customHeight="1" x14ac:dyDescent="0.25">
      <c r="F531" s="84"/>
      <c r="H531" s="101"/>
      <c r="T531" s="102" t="s">
        <v>263</v>
      </c>
      <c r="U531" s="108">
        <v>1000</v>
      </c>
      <c r="V531" s="79" t="s">
        <v>255</v>
      </c>
      <c r="W531" s="104"/>
      <c r="Y531" s="101"/>
      <c r="Z531" s="103"/>
      <c r="AA531" s="103"/>
      <c r="AC531" s="104"/>
    </row>
    <row r="532" spans="6:29" ht="15.75" customHeight="1" x14ac:dyDescent="0.25">
      <c r="F532" s="84"/>
      <c r="H532" s="101"/>
      <c r="T532" s="102"/>
      <c r="U532" s="103"/>
      <c r="W532" s="104"/>
      <c r="Y532" s="101"/>
      <c r="Z532" s="103"/>
      <c r="AA532" s="103"/>
      <c r="AC532" s="104"/>
    </row>
    <row r="533" spans="6:29" ht="15.75" customHeight="1" x14ac:dyDescent="0.25">
      <c r="F533" s="84"/>
      <c r="H533" s="101"/>
      <c r="T533" s="102" t="s">
        <v>380</v>
      </c>
      <c r="U533" s="107">
        <f>U534/U527</f>
        <v>0.42808219178082191</v>
      </c>
      <c r="V533" s="79" t="s">
        <v>280</v>
      </c>
      <c r="W533" s="104"/>
      <c r="Y533" s="101"/>
      <c r="Z533" s="268">
        <f>IF(Z527="","",Z534/Z527)</f>
        <v>0.42808219178082191</v>
      </c>
      <c r="AA533" s="268"/>
      <c r="AB533" s="79" t="s">
        <v>280</v>
      </c>
      <c r="AC533" s="104"/>
    </row>
    <row r="534" spans="6:29" ht="15.75" customHeight="1" x14ac:dyDescent="0.25">
      <c r="F534" s="84"/>
      <c r="H534" s="101"/>
      <c r="T534" s="102" t="s">
        <v>263</v>
      </c>
      <c r="U534" s="108">
        <v>1000</v>
      </c>
      <c r="V534" s="79" t="s">
        <v>255</v>
      </c>
      <c r="W534" s="104"/>
      <c r="Y534" s="101"/>
      <c r="Z534" s="270">
        <v>1000</v>
      </c>
      <c r="AA534" s="270"/>
      <c r="AB534" s="79" t="s">
        <v>255</v>
      </c>
      <c r="AC534" s="104"/>
    </row>
    <row r="535" spans="6:29" ht="15.75" customHeight="1" x14ac:dyDescent="0.25">
      <c r="F535" s="84"/>
      <c r="H535" s="101"/>
      <c r="T535" s="102" t="s">
        <v>264</v>
      </c>
      <c r="U535" s="103"/>
      <c r="W535" s="104"/>
      <c r="Y535" s="101"/>
      <c r="Z535" s="103"/>
      <c r="AA535" s="103"/>
      <c r="AB535" s="79" t="s">
        <v>270</v>
      </c>
      <c r="AC535" s="104"/>
    </row>
    <row r="536" spans="6:29" ht="5.0999999999999996" customHeight="1" x14ac:dyDescent="0.25">
      <c r="H536" s="109"/>
      <c r="I536" s="110"/>
      <c r="J536" s="110"/>
      <c r="K536" s="110"/>
      <c r="L536" s="110"/>
      <c r="M536" s="110"/>
      <c r="N536" s="110"/>
      <c r="O536" s="110"/>
      <c r="P536" s="110"/>
      <c r="Q536" s="110"/>
      <c r="R536" s="110"/>
      <c r="S536" s="110"/>
      <c r="T536" s="110"/>
      <c r="U536" s="110"/>
      <c r="V536" s="110"/>
      <c r="W536" s="111"/>
      <c r="Y536" s="109"/>
      <c r="Z536" s="110"/>
      <c r="AA536" s="110"/>
      <c r="AB536" s="110"/>
      <c r="AC536" s="111"/>
    </row>
    <row r="537" spans="6:29" ht="15.75" customHeight="1" x14ac:dyDescent="0.25"/>
    <row r="538" spans="6:29" ht="15.75" customHeight="1" x14ac:dyDescent="0.25">
      <c r="G538" s="79" t="s">
        <v>721</v>
      </c>
    </row>
    <row r="539" spans="6:29" ht="15.75" customHeight="1" x14ac:dyDescent="0.25"/>
    <row r="540" spans="6:29" ht="15.75" customHeight="1" x14ac:dyDescent="0.25">
      <c r="F540" s="84" t="s">
        <v>159</v>
      </c>
      <c r="G540" s="79" t="s">
        <v>300</v>
      </c>
    </row>
    <row r="541" spans="6:29" ht="15.75" customHeight="1" x14ac:dyDescent="0.25">
      <c r="F541" s="84"/>
      <c r="G541" s="79" t="s">
        <v>394</v>
      </c>
    </row>
    <row r="542" spans="6:29" ht="15.75" customHeight="1" x14ac:dyDescent="0.25">
      <c r="F542" s="84"/>
      <c r="G542" s="113" t="s">
        <v>381</v>
      </c>
    </row>
    <row r="543" spans="6:29" ht="15.75" customHeight="1" x14ac:dyDescent="0.25">
      <c r="F543" s="84"/>
      <c r="G543" s="113" t="s">
        <v>382</v>
      </c>
    </row>
    <row r="544" spans="6:29" ht="15.75" customHeight="1" x14ac:dyDescent="0.25">
      <c r="F544" s="84"/>
      <c r="G544" s="113" t="s">
        <v>395</v>
      </c>
    </row>
    <row r="545" spans="3:30" ht="5.0999999999999996" customHeight="1" x14ac:dyDescent="0.25"/>
    <row r="546" spans="3:30" ht="30" customHeight="1" x14ac:dyDescent="0.25">
      <c r="F546" s="84"/>
      <c r="G546" s="236" t="s">
        <v>396</v>
      </c>
      <c r="H546" s="236"/>
      <c r="I546" s="236"/>
      <c r="J546" s="236"/>
      <c r="K546" s="236"/>
      <c r="L546" s="236"/>
      <c r="M546" s="236"/>
      <c r="N546" s="236"/>
      <c r="O546" s="236"/>
      <c r="P546" s="236"/>
      <c r="Q546" s="236"/>
      <c r="R546" s="236"/>
      <c r="S546" s="236"/>
      <c r="T546" s="236"/>
      <c r="U546" s="236"/>
      <c r="V546" s="236"/>
      <c r="W546" s="236"/>
      <c r="X546" s="236"/>
      <c r="Y546" s="236"/>
      <c r="Z546" s="236"/>
      <c r="AA546" s="236"/>
      <c r="AB546" s="236"/>
      <c r="AC546" s="236"/>
      <c r="AD546" s="236"/>
    </row>
    <row r="547" spans="3:30" ht="15.75" customHeight="1" x14ac:dyDescent="0.25">
      <c r="C547" s="79"/>
      <c r="D547" s="85"/>
      <c r="E547" s="85"/>
    </row>
    <row r="548" spans="3:30" ht="60" customHeight="1" x14ac:dyDescent="0.25">
      <c r="F548" s="237" t="s">
        <v>397</v>
      </c>
      <c r="G548" s="237"/>
      <c r="H548" s="237"/>
      <c r="I548" s="237"/>
      <c r="K548" s="237" t="s">
        <v>400</v>
      </c>
      <c r="L548" s="237"/>
      <c r="M548" s="237"/>
      <c r="N548" s="237"/>
      <c r="O548" s="237"/>
      <c r="P548" s="237"/>
      <c r="R548" s="290" t="s">
        <v>398</v>
      </c>
      <c r="S548" s="291"/>
      <c r="T548" s="291"/>
      <c r="V548" s="265">
        <v>1.4999999999999999E-2</v>
      </c>
      <c r="W548" s="266"/>
      <c r="X548" s="238" t="s">
        <v>402</v>
      </c>
      <c r="Y548" s="238"/>
      <c r="Z548" s="238"/>
      <c r="AA548" s="238"/>
      <c r="AB548" s="238"/>
      <c r="AC548" s="238"/>
      <c r="AD548" s="239"/>
    </row>
    <row r="549" spans="3:30" ht="60" customHeight="1" x14ac:dyDescent="0.25">
      <c r="F549" s="237"/>
      <c r="G549" s="237"/>
      <c r="H549" s="237"/>
      <c r="I549" s="237"/>
      <c r="K549" s="237" t="s">
        <v>401</v>
      </c>
      <c r="L549" s="237"/>
      <c r="M549" s="237"/>
      <c r="N549" s="237"/>
      <c r="O549" s="237"/>
      <c r="P549" s="237"/>
      <c r="R549" s="290"/>
      <c r="S549" s="291"/>
      <c r="T549" s="291"/>
      <c r="V549" s="265">
        <v>0.2</v>
      </c>
      <c r="W549" s="266"/>
      <c r="X549" s="238" t="s">
        <v>403</v>
      </c>
      <c r="Y549" s="238"/>
      <c r="Z549" s="238"/>
      <c r="AA549" s="238"/>
      <c r="AB549" s="238"/>
      <c r="AC549" s="238"/>
      <c r="AD549" s="239"/>
    </row>
    <row r="550" spans="3:30" ht="60" customHeight="1" x14ac:dyDescent="0.25">
      <c r="F550" s="237"/>
      <c r="G550" s="237"/>
      <c r="H550" s="237"/>
      <c r="I550" s="237"/>
      <c r="K550" s="237" t="s">
        <v>399</v>
      </c>
      <c r="L550" s="237"/>
      <c r="M550" s="237"/>
      <c r="N550" s="237"/>
      <c r="O550" s="237"/>
      <c r="P550" s="237"/>
      <c r="R550" s="291"/>
      <c r="S550" s="291"/>
      <c r="T550" s="291"/>
      <c r="V550" s="265">
        <v>0.05</v>
      </c>
      <c r="W550" s="266"/>
      <c r="X550" s="238" t="s">
        <v>404</v>
      </c>
      <c r="Y550" s="238"/>
      <c r="Z550" s="238"/>
      <c r="AA550" s="238"/>
      <c r="AB550" s="238"/>
      <c r="AC550" s="238"/>
      <c r="AD550" s="239"/>
    </row>
    <row r="551" spans="3:30" ht="15.75" customHeight="1" x14ac:dyDescent="0.25">
      <c r="V551" s="253" t="s">
        <v>203</v>
      </c>
      <c r="W551" s="253"/>
      <c r="X551" s="253"/>
      <c r="Y551" s="253"/>
      <c r="Z551" s="253"/>
      <c r="AA551" s="253"/>
      <c r="AB551" s="253"/>
      <c r="AC551" s="253"/>
      <c r="AD551" s="253"/>
    </row>
    <row r="552" spans="3:30" x14ac:dyDescent="0.25">
      <c r="V552" s="253"/>
      <c r="W552" s="253"/>
      <c r="X552" s="253"/>
      <c r="Y552" s="253"/>
      <c r="Z552" s="253"/>
      <c r="AA552" s="253"/>
      <c r="AB552" s="253"/>
      <c r="AC552" s="253"/>
      <c r="AD552" s="253"/>
    </row>
    <row r="553" spans="3:30" x14ac:dyDescent="0.25">
      <c r="V553" s="253"/>
      <c r="W553" s="253"/>
      <c r="X553" s="253"/>
      <c r="Y553" s="253"/>
      <c r="Z553" s="253"/>
      <c r="AA553" s="253"/>
      <c r="AB553" s="253"/>
      <c r="AC553" s="253"/>
      <c r="AD553" s="253"/>
    </row>
    <row r="554" spans="3:30" ht="15.75" customHeight="1" x14ac:dyDescent="0.25">
      <c r="F554" s="84"/>
      <c r="G554" s="113"/>
    </row>
    <row r="555" spans="3:30" ht="15.75" customHeight="1" x14ac:dyDescent="0.25">
      <c r="F555" s="84"/>
      <c r="G555" s="113"/>
    </row>
    <row r="556" spans="3:30" ht="15.75" customHeight="1" x14ac:dyDescent="0.25">
      <c r="F556" s="84"/>
      <c r="G556" s="79" t="s">
        <v>431</v>
      </c>
    </row>
    <row r="557" spans="3:30" ht="5.0999999999999996" customHeight="1" x14ac:dyDescent="0.25"/>
    <row r="558" spans="3:30" ht="30" customHeight="1" x14ac:dyDescent="0.25">
      <c r="F558" s="84"/>
      <c r="H558" s="259" t="s">
        <v>285</v>
      </c>
      <c r="I558" s="260"/>
      <c r="J558" s="260"/>
      <c r="K558" s="260"/>
      <c r="L558" s="260"/>
      <c r="M558" s="260"/>
      <c r="N558" s="260"/>
      <c r="O558" s="260"/>
      <c r="P558" s="260"/>
      <c r="Q558" s="260"/>
      <c r="R558" s="260"/>
      <c r="S558" s="260"/>
      <c r="T558" s="260"/>
      <c r="U558" s="260"/>
      <c r="V558" s="260"/>
      <c r="W558" s="261"/>
      <c r="Y558" s="262" t="s">
        <v>269</v>
      </c>
      <c r="Z558" s="263"/>
      <c r="AA558" s="263"/>
      <c r="AB558" s="263"/>
      <c r="AC558" s="264"/>
    </row>
    <row r="559" spans="3:30" ht="5.0999999999999996" customHeight="1" x14ac:dyDescent="0.25"/>
    <row r="560" spans="3:30" ht="5.0999999999999996" customHeight="1" x14ac:dyDescent="0.25">
      <c r="H560" s="94"/>
      <c r="I560" s="95"/>
      <c r="J560" s="95"/>
      <c r="K560" s="95"/>
      <c r="L560" s="95"/>
      <c r="M560" s="95"/>
      <c r="N560" s="95"/>
      <c r="O560" s="95"/>
      <c r="P560" s="95"/>
      <c r="Q560" s="95"/>
      <c r="R560" s="95"/>
      <c r="S560" s="95"/>
      <c r="T560" s="95"/>
      <c r="U560" s="95"/>
      <c r="V560" s="95"/>
      <c r="W560" s="96"/>
      <c r="Y560" s="94"/>
      <c r="Z560" s="95"/>
      <c r="AA560" s="95"/>
      <c r="AB560" s="95"/>
      <c r="AC560" s="96"/>
    </row>
    <row r="561" spans="3:29" customFormat="1" ht="30" customHeight="1" x14ac:dyDescent="0.25">
      <c r="C561" s="97"/>
      <c r="F561" s="98"/>
      <c r="H561" s="99"/>
      <c r="I561" s="271" t="s">
        <v>286</v>
      </c>
      <c r="J561" s="271"/>
      <c r="K561" s="271"/>
      <c r="L561" s="271"/>
      <c r="M561" s="271"/>
      <c r="N561" s="271"/>
      <c r="O561" s="271"/>
      <c r="P561" s="271"/>
      <c r="Q561" s="271"/>
      <c r="R561" s="271"/>
      <c r="S561" s="271"/>
      <c r="T561" s="271"/>
      <c r="U561">
        <v>2</v>
      </c>
      <c r="V561" t="s">
        <v>287</v>
      </c>
      <c r="W561" s="100"/>
      <c r="Y561" s="99"/>
      <c r="Z561" s="267">
        <v>2</v>
      </c>
      <c r="AA561" s="267"/>
      <c r="AB561" t="s">
        <v>292</v>
      </c>
      <c r="AC561" s="100"/>
    </row>
    <row r="562" spans="3:29" ht="15.75" customHeight="1" x14ac:dyDescent="0.25">
      <c r="F562" s="84"/>
      <c r="H562" s="101"/>
      <c r="T562" s="102" t="s">
        <v>288</v>
      </c>
      <c r="U562" s="112">
        <f>365/U561</f>
        <v>182.5</v>
      </c>
      <c r="V562" s="79" t="s">
        <v>290</v>
      </c>
      <c r="W562" s="104"/>
      <c r="Y562" s="101"/>
      <c r="Z562" s="268">
        <f>IF(Z561="","",365/Z561)</f>
        <v>182.5</v>
      </c>
      <c r="AA562" s="268"/>
      <c r="AB562" s="79" t="s">
        <v>291</v>
      </c>
      <c r="AC562" s="104"/>
    </row>
    <row r="563" spans="3:29" ht="15.75" customHeight="1" x14ac:dyDescent="0.25">
      <c r="F563" s="84"/>
      <c r="H563" s="101"/>
      <c r="T563" s="102" t="s">
        <v>383</v>
      </c>
      <c r="U563" s="105">
        <v>0.8</v>
      </c>
      <c r="W563" s="104"/>
      <c r="Y563" s="101"/>
      <c r="Z563" s="269">
        <v>0.8</v>
      </c>
      <c r="AA563" s="269"/>
      <c r="AC563" s="104"/>
    </row>
    <row r="564" spans="3:29" ht="15.75" customHeight="1" x14ac:dyDescent="0.25">
      <c r="F564" s="84"/>
      <c r="H564" s="101"/>
      <c r="Q564" s="106"/>
      <c r="T564" s="102" t="s">
        <v>260</v>
      </c>
      <c r="W564" s="104"/>
      <c r="Y564" s="101"/>
      <c r="AC564" s="104"/>
    </row>
    <row r="565" spans="3:29" ht="15.75" customHeight="1" x14ac:dyDescent="0.25">
      <c r="F565" s="84"/>
      <c r="H565" s="101"/>
      <c r="T565" s="102" t="s">
        <v>289</v>
      </c>
      <c r="U565" s="112">
        <f>U562*U563</f>
        <v>146</v>
      </c>
      <c r="V565" s="79" t="s">
        <v>290</v>
      </c>
      <c r="W565" s="104"/>
      <c r="Y565" s="101"/>
      <c r="Z565" s="268">
        <f>IF(Z562="","",Z562*Z563)</f>
        <v>146</v>
      </c>
      <c r="AA565" s="268"/>
      <c r="AB565" s="79" t="s">
        <v>291</v>
      </c>
      <c r="AC565" s="104"/>
    </row>
    <row r="566" spans="3:29" ht="15.75" customHeight="1" x14ac:dyDescent="0.25">
      <c r="F566" s="84"/>
      <c r="H566" s="101"/>
      <c r="T566" s="102"/>
      <c r="U566" s="103"/>
      <c r="W566" s="104"/>
      <c r="Y566" s="101"/>
      <c r="Z566" s="103"/>
      <c r="AA566" s="103"/>
      <c r="AC566" s="104"/>
    </row>
    <row r="567" spans="3:29" ht="15.75" customHeight="1" x14ac:dyDescent="0.25">
      <c r="F567" s="84"/>
      <c r="H567" s="101"/>
      <c r="T567" s="102" t="s">
        <v>378</v>
      </c>
      <c r="U567" s="103"/>
      <c r="W567" s="104"/>
      <c r="Y567" s="101"/>
      <c r="Z567" s="103"/>
      <c r="AA567" s="103"/>
      <c r="AC567" s="104"/>
    </row>
    <row r="568" spans="3:29" ht="15.75" customHeight="1" x14ac:dyDescent="0.25">
      <c r="F568" s="84"/>
      <c r="H568" s="101"/>
      <c r="T568" s="102" t="s">
        <v>385</v>
      </c>
      <c r="U568" s="103"/>
      <c r="W568" s="104"/>
      <c r="Y568" s="101"/>
      <c r="Z568" s="103"/>
      <c r="AA568" s="103"/>
      <c r="AC568" s="104"/>
    </row>
    <row r="569" spans="3:29" ht="15.75" customHeight="1" x14ac:dyDescent="0.25">
      <c r="F569" s="84"/>
      <c r="H569" s="101"/>
      <c r="T569" s="102" t="s">
        <v>263</v>
      </c>
      <c r="U569" s="108">
        <v>1000</v>
      </c>
      <c r="V569" s="79" t="s">
        <v>290</v>
      </c>
      <c r="W569" s="104"/>
      <c r="Y569" s="101"/>
      <c r="Z569" s="103"/>
      <c r="AA569" s="103"/>
      <c r="AC569" s="104"/>
    </row>
    <row r="570" spans="3:29" ht="15.75" customHeight="1" x14ac:dyDescent="0.25">
      <c r="F570" s="84"/>
      <c r="H570" s="101"/>
      <c r="T570" s="102"/>
      <c r="U570" s="103"/>
      <c r="W570" s="104"/>
      <c r="Y570" s="101"/>
      <c r="Z570" s="103"/>
      <c r="AA570" s="103"/>
      <c r="AC570" s="104"/>
    </row>
    <row r="571" spans="3:29" ht="15.75" customHeight="1" x14ac:dyDescent="0.25">
      <c r="F571" s="84"/>
      <c r="H571" s="101"/>
      <c r="T571" s="102" t="s">
        <v>380</v>
      </c>
      <c r="U571" s="107">
        <f>U572/U565</f>
        <v>6.8493150684931505</v>
      </c>
      <c r="V571" s="79" t="s">
        <v>273</v>
      </c>
      <c r="W571" s="104"/>
      <c r="Y571" s="101"/>
      <c r="Z571" s="268">
        <f>IF(Z565="","",Z572/Z565)</f>
        <v>6.8493150684931505</v>
      </c>
      <c r="AA571" s="268"/>
      <c r="AB571" s="79" t="s">
        <v>273</v>
      </c>
      <c r="AC571" s="104"/>
    </row>
    <row r="572" spans="3:29" ht="15.75" customHeight="1" x14ac:dyDescent="0.25">
      <c r="F572" s="84"/>
      <c r="H572" s="101"/>
      <c r="T572" s="102" t="s">
        <v>263</v>
      </c>
      <c r="U572" s="108">
        <v>1000</v>
      </c>
      <c r="V572" s="79" t="s">
        <v>291</v>
      </c>
      <c r="W572" s="104"/>
      <c r="Y572" s="101"/>
      <c r="Z572" s="270">
        <v>1000</v>
      </c>
      <c r="AA572" s="270"/>
      <c r="AB572" s="79" t="s">
        <v>291</v>
      </c>
      <c r="AC572" s="104"/>
    </row>
    <row r="573" spans="3:29" ht="15.75" customHeight="1" x14ac:dyDescent="0.25">
      <c r="F573" s="84"/>
      <c r="H573" s="101"/>
      <c r="T573" s="102" t="s">
        <v>264</v>
      </c>
      <c r="U573" s="103"/>
      <c r="W573" s="104"/>
      <c r="Y573" s="101"/>
      <c r="Z573" s="103"/>
      <c r="AA573" s="103"/>
      <c r="AB573" s="79" t="s">
        <v>270</v>
      </c>
      <c r="AC573" s="104"/>
    </row>
    <row r="574" spans="3:29" ht="5.0999999999999996" customHeight="1" x14ac:dyDescent="0.25">
      <c r="H574" s="109"/>
      <c r="I574" s="110"/>
      <c r="J574" s="110"/>
      <c r="K574" s="110"/>
      <c r="L574" s="110"/>
      <c r="M574" s="110"/>
      <c r="N574" s="110"/>
      <c r="O574" s="110"/>
      <c r="P574" s="110"/>
      <c r="Q574" s="110"/>
      <c r="R574" s="110"/>
      <c r="S574" s="110"/>
      <c r="T574" s="110"/>
      <c r="U574" s="110"/>
      <c r="V574" s="110"/>
      <c r="W574" s="111"/>
      <c r="Y574" s="109"/>
      <c r="Z574" s="110"/>
      <c r="AA574" s="110"/>
      <c r="AB574" s="110"/>
      <c r="AC574" s="111"/>
    </row>
    <row r="575" spans="3:29" ht="15.75" customHeight="1" x14ac:dyDescent="0.25"/>
    <row r="576" spans="3:29" ht="15.75" customHeight="1" x14ac:dyDescent="0.25">
      <c r="G576" s="79" t="s">
        <v>433</v>
      </c>
    </row>
    <row r="577" spans="3:29" ht="15.75" customHeight="1" x14ac:dyDescent="0.25">
      <c r="F577" s="84"/>
    </row>
    <row r="578" spans="3:29" ht="30" customHeight="1" x14ac:dyDescent="0.25">
      <c r="F578" s="84"/>
      <c r="G578" s="236" t="s">
        <v>432</v>
      </c>
      <c r="H578" s="236"/>
      <c r="I578" s="236"/>
      <c r="J578" s="236"/>
      <c r="K578" s="236"/>
      <c r="L578" s="236"/>
      <c r="M578" s="236"/>
      <c r="N578" s="236"/>
      <c r="O578" s="236"/>
      <c r="P578" s="236"/>
      <c r="Q578" s="236"/>
      <c r="R578" s="236"/>
      <c r="S578" s="236"/>
      <c r="T578" s="236"/>
      <c r="U578" s="236"/>
      <c r="V578" s="236"/>
      <c r="W578" s="236"/>
      <c r="X578" s="236"/>
      <c r="Y578" s="236"/>
      <c r="Z578" s="236"/>
      <c r="AA578" s="236"/>
      <c r="AB578" s="236"/>
      <c r="AC578" s="236"/>
    </row>
    <row r="579" spans="3:29" ht="15.75" customHeight="1" x14ac:dyDescent="0.25">
      <c r="F579" s="84"/>
    </row>
    <row r="580" spans="3:29" ht="30" customHeight="1" x14ac:dyDescent="0.25">
      <c r="F580" s="84"/>
      <c r="H580" s="259" t="s">
        <v>414</v>
      </c>
      <c r="I580" s="260"/>
      <c r="J580" s="260"/>
      <c r="K580" s="260"/>
      <c r="L580" s="260"/>
      <c r="M580" s="260"/>
      <c r="N580" s="260"/>
      <c r="O580" s="260"/>
      <c r="P580" s="260"/>
      <c r="Q580" s="260"/>
      <c r="R580" s="260"/>
      <c r="S580" s="260"/>
      <c r="T580" s="260"/>
      <c r="U580" s="260"/>
      <c r="V580" s="260"/>
      <c r="W580" s="261"/>
      <c r="Y580" s="262" t="s">
        <v>269</v>
      </c>
      <c r="Z580" s="263"/>
      <c r="AA580" s="263"/>
      <c r="AB580" s="263"/>
      <c r="AC580" s="264"/>
    </row>
    <row r="581" spans="3:29" ht="5.0999999999999996" customHeight="1" x14ac:dyDescent="0.25"/>
    <row r="582" spans="3:29" ht="5.0999999999999996" customHeight="1" x14ac:dyDescent="0.25">
      <c r="H582" s="94"/>
      <c r="I582" s="95"/>
      <c r="J582" s="95"/>
      <c r="K582" s="95"/>
      <c r="L582" s="95"/>
      <c r="M582" s="95"/>
      <c r="N582" s="95"/>
      <c r="O582" s="95"/>
      <c r="P582" s="95"/>
      <c r="Q582" s="95"/>
      <c r="R582" s="95"/>
      <c r="S582" s="95"/>
      <c r="T582" s="95"/>
      <c r="U582" s="95"/>
      <c r="V582" s="95"/>
      <c r="W582" s="96"/>
      <c r="Y582" s="94"/>
      <c r="Z582" s="95"/>
      <c r="AA582" s="95"/>
      <c r="AB582" s="95"/>
      <c r="AC582" s="96"/>
    </row>
    <row r="583" spans="3:29" customFormat="1" ht="30" customHeight="1" x14ac:dyDescent="0.25">
      <c r="C583" s="97"/>
      <c r="F583" s="98"/>
      <c r="H583" s="99"/>
      <c r="I583" s="271" t="s">
        <v>407</v>
      </c>
      <c r="J583" s="271"/>
      <c r="K583" s="271"/>
      <c r="L583" s="271"/>
      <c r="M583" s="271"/>
      <c r="N583" s="271"/>
      <c r="O583" s="271"/>
      <c r="P583" s="271"/>
      <c r="Q583" s="271"/>
      <c r="R583" s="271"/>
      <c r="S583" s="271"/>
      <c r="T583" s="271"/>
      <c r="U583">
        <v>6</v>
      </c>
      <c r="V583" t="s">
        <v>265</v>
      </c>
      <c r="W583" s="100"/>
      <c r="Y583" s="99"/>
      <c r="Z583" s="267">
        <v>6</v>
      </c>
      <c r="AA583" s="267"/>
      <c r="AB583" t="s">
        <v>265</v>
      </c>
      <c r="AC583" s="100"/>
    </row>
    <row r="584" spans="3:29" ht="15.75" customHeight="1" x14ac:dyDescent="0.25">
      <c r="F584" s="84"/>
      <c r="H584" s="101"/>
      <c r="T584" s="102" t="s">
        <v>409</v>
      </c>
      <c r="U584" s="112">
        <f>24/U583</f>
        <v>4</v>
      </c>
      <c r="V584" s="79" t="s">
        <v>291</v>
      </c>
      <c r="W584" s="104"/>
      <c r="Y584" s="101"/>
      <c r="Z584" s="268">
        <f>IF(Z583="","",24/Z583)</f>
        <v>4</v>
      </c>
      <c r="AA584" s="268"/>
      <c r="AB584" s="79" t="s">
        <v>291</v>
      </c>
      <c r="AC584" s="104"/>
    </row>
    <row r="585" spans="3:29" ht="15.75" customHeight="1" x14ac:dyDescent="0.25">
      <c r="F585" s="84"/>
      <c r="H585" s="101"/>
      <c r="T585" s="102" t="s">
        <v>410</v>
      </c>
      <c r="U585" s="112">
        <f>365*U584</f>
        <v>1460</v>
      </c>
      <c r="V585" s="79" t="s">
        <v>290</v>
      </c>
      <c r="W585" s="104"/>
      <c r="Y585" s="101"/>
      <c r="Z585" s="268">
        <f>IF(Z584="","",365*Z584)</f>
        <v>1460</v>
      </c>
      <c r="AA585" s="268"/>
      <c r="AB585" s="79" t="s">
        <v>290</v>
      </c>
      <c r="AC585" s="104"/>
    </row>
    <row r="586" spans="3:29" ht="15.75" customHeight="1" x14ac:dyDescent="0.25">
      <c r="F586" s="84"/>
      <c r="H586" s="101"/>
      <c r="T586" s="102" t="s">
        <v>259</v>
      </c>
      <c r="U586" s="105">
        <v>0.8</v>
      </c>
      <c r="W586" s="104"/>
      <c r="Y586" s="101"/>
      <c r="Z586" s="269">
        <v>0.8</v>
      </c>
      <c r="AA586" s="269"/>
      <c r="AC586" s="104"/>
    </row>
    <row r="587" spans="3:29" ht="15.75" customHeight="1" x14ac:dyDescent="0.25">
      <c r="F587" s="84"/>
      <c r="H587" s="101"/>
      <c r="Q587" s="106"/>
      <c r="T587" s="102" t="s">
        <v>260</v>
      </c>
      <c r="W587" s="104"/>
      <c r="Y587" s="101"/>
      <c r="AC587" s="104"/>
    </row>
    <row r="588" spans="3:29" ht="15.75" customHeight="1" x14ac:dyDescent="0.25">
      <c r="F588" s="84"/>
      <c r="H588" s="101"/>
      <c r="T588" s="102" t="s">
        <v>408</v>
      </c>
      <c r="U588" s="112">
        <f>U585*U586</f>
        <v>1168</v>
      </c>
      <c r="V588" s="79" t="s">
        <v>290</v>
      </c>
      <c r="W588" s="104"/>
      <c r="Y588" s="101"/>
      <c r="Z588" s="268">
        <f>IF(Z585="","",Z585*Z586)</f>
        <v>1168</v>
      </c>
      <c r="AA588" s="268"/>
      <c r="AB588" s="79" t="s">
        <v>291</v>
      </c>
      <c r="AC588" s="104"/>
    </row>
    <row r="589" spans="3:29" ht="15.75" customHeight="1" x14ac:dyDescent="0.25">
      <c r="F589" s="84"/>
      <c r="H589" s="101"/>
      <c r="T589" s="102"/>
      <c r="U589" s="103"/>
      <c r="W589" s="104"/>
      <c r="Y589" s="101"/>
      <c r="Z589" s="103"/>
      <c r="AA589" s="103"/>
      <c r="AC589" s="104"/>
    </row>
    <row r="590" spans="3:29" ht="15.75" customHeight="1" x14ac:dyDescent="0.25">
      <c r="F590" s="84"/>
      <c r="H590" s="101"/>
      <c r="T590" s="102" t="s">
        <v>262</v>
      </c>
      <c r="U590" s="107">
        <f>U591/U588</f>
        <v>0.85616438356164382</v>
      </c>
      <c r="V590" s="79" t="s">
        <v>273</v>
      </c>
      <c r="W590" s="104"/>
      <c r="Y590" s="101"/>
      <c r="Z590" s="268">
        <f>IF(Z588="","",Z591/Z588)</f>
        <v>0.85616438356164382</v>
      </c>
      <c r="AA590" s="268"/>
      <c r="AB590" s="79" t="s">
        <v>273</v>
      </c>
      <c r="AC590" s="104"/>
    </row>
    <row r="591" spans="3:29" ht="15.75" customHeight="1" x14ac:dyDescent="0.25">
      <c r="F591" s="84"/>
      <c r="H591" s="101"/>
      <c r="T591" s="102" t="s">
        <v>263</v>
      </c>
      <c r="U591" s="108">
        <v>1000</v>
      </c>
      <c r="V591" s="79" t="s">
        <v>291</v>
      </c>
      <c r="W591" s="104"/>
      <c r="Y591" s="101"/>
      <c r="Z591" s="270">
        <v>1000</v>
      </c>
      <c r="AA591" s="270"/>
      <c r="AB591" s="79" t="s">
        <v>291</v>
      </c>
      <c r="AC591" s="104"/>
    </row>
    <row r="592" spans="3:29" ht="15.75" customHeight="1" x14ac:dyDescent="0.25">
      <c r="F592" s="84"/>
      <c r="H592" s="101"/>
      <c r="T592" s="102" t="s">
        <v>264</v>
      </c>
      <c r="U592" s="103"/>
      <c r="W592" s="104"/>
      <c r="Y592" s="101"/>
      <c r="Z592" s="103"/>
      <c r="AA592" s="103"/>
      <c r="AB592" s="79" t="s">
        <v>270</v>
      </c>
      <c r="AC592" s="104"/>
    </row>
    <row r="593" spans="3:29" ht="5.0999999999999996" customHeight="1" x14ac:dyDescent="0.25">
      <c r="H593" s="109"/>
      <c r="I593" s="110"/>
      <c r="J593" s="110"/>
      <c r="K593" s="110"/>
      <c r="L593" s="110"/>
      <c r="M593" s="110"/>
      <c r="N593" s="110"/>
      <c r="O593" s="110"/>
      <c r="P593" s="110"/>
      <c r="Q593" s="110"/>
      <c r="R593" s="110"/>
      <c r="S593" s="110"/>
      <c r="T593" s="110"/>
      <c r="U593" s="110"/>
      <c r="V593" s="110"/>
      <c r="W593" s="111"/>
      <c r="Y593" s="109"/>
      <c r="Z593" s="110"/>
      <c r="AA593" s="110"/>
      <c r="AB593" s="110"/>
      <c r="AC593" s="111"/>
    </row>
    <row r="594" spans="3:29" ht="15.75" customHeight="1" x14ac:dyDescent="0.25"/>
    <row r="595" spans="3:29" ht="15.75" customHeight="1" x14ac:dyDescent="0.25">
      <c r="G595" s="79" t="s">
        <v>433</v>
      </c>
    </row>
    <row r="596" spans="3:29" ht="15.75" customHeight="1" x14ac:dyDescent="0.25">
      <c r="F596" s="84"/>
    </row>
    <row r="597" spans="3:29" ht="15.75" customHeight="1" x14ac:dyDescent="0.25">
      <c r="F597" s="84"/>
      <c r="G597" s="79" t="s">
        <v>412</v>
      </c>
    </row>
    <row r="598" spans="3:29" ht="5.0999999999999996" customHeight="1" x14ac:dyDescent="0.25"/>
    <row r="599" spans="3:29" ht="30" customHeight="1" x14ac:dyDescent="0.25">
      <c r="F599" s="84"/>
      <c r="H599" s="259" t="s">
        <v>302</v>
      </c>
      <c r="I599" s="260"/>
      <c r="J599" s="260"/>
      <c r="K599" s="260"/>
      <c r="L599" s="260"/>
      <c r="M599" s="260"/>
      <c r="N599" s="260"/>
      <c r="O599" s="260"/>
      <c r="P599" s="260"/>
      <c r="Q599" s="260"/>
      <c r="R599" s="260"/>
      <c r="S599" s="260"/>
      <c r="T599" s="260"/>
      <c r="U599" s="260"/>
      <c r="V599" s="260"/>
      <c r="W599" s="261"/>
      <c r="Y599" s="262" t="s">
        <v>269</v>
      </c>
      <c r="Z599" s="263"/>
      <c r="AA599" s="263"/>
      <c r="AB599" s="263"/>
      <c r="AC599" s="264"/>
    </row>
    <row r="600" spans="3:29" ht="5.0999999999999996" customHeight="1" x14ac:dyDescent="0.25"/>
    <row r="601" spans="3:29" ht="5.0999999999999996" customHeight="1" x14ac:dyDescent="0.25">
      <c r="H601" s="94"/>
      <c r="I601" s="95"/>
      <c r="J601" s="95"/>
      <c r="K601" s="95"/>
      <c r="L601" s="95"/>
      <c r="M601" s="95"/>
      <c r="N601" s="95"/>
      <c r="O601" s="95"/>
      <c r="P601" s="95"/>
      <c r="Q601" s="95"/>
      <c r="R601" s="95"/>
      <c r="S601" s="95"/>
      <c r="T601" s="95"/>
      <c r="U601" s="95"/>
      <c r="V601" s="95"/>
      <c r="W601" s="96"/>
      <c r="Y601" s="94"/>
      <c r="Z601" s="95"/>
      <c r="AA601" s="95"/>
      <c r="AB601" s="95"/>
      <c r="AC601" s="96"/>
    </row>
    <row r="602" spans="3:29" customFormat="1" ht="30" customHeight="1" x14ac:dyDescent="0.25">
      <c r="C602" s="97"/>
      <c r="F602" s="98"/>
      <c r="H602" s="99"/>
      <c r="I602" s="271" t="s">
        <v>303</v>
      </c>
      <c r="J602" s="271"/>
      <c r="K602" s="271"/>
      <c r="L602" s="271"/>
      <c r="M602" s="271"/>
      <c r="N602" s="271"/>
      <c r="O602" s="271"/>
      <c r="P602" s="271"/>
      <c r="Q602" s="271"/>
      <c r="R602" s="271"/>
      <c r="S602" s="271"/>
      <c r="T602" s="271"/>
      <c r="U602">
        <v>4</v>
      </c>
      <c r="V602" t="s">
        <v>287</v>
      </c>
      <c r="W602" s="100"/>
      <c r="Y602" s="99"/>
      <c r="Z602" s="267">
        <v>4</v>
      </c>
      <c r="AA602" s="267"/>
      <c r="AB602" t="s">
        <v>292</v>
      </c>
      <c r="AC602" s="100"/>
    </row>
    <row r="603" spans="3:29" ht="15.75" customHeight="1" x14ac:dyDescent="0.25">
      <c r="F603" s="84"/>
      <c r="H603" s="101"/>
      <c r="T603" s="102" t="s">
        <v>304</v>
      </c>
      <c r="U603" s="112">
        <f>365/U602</f>
        <v>91.25</v>
      </c>
      <c r="V603" s="79" t="s">
        <v>290</v>
      </c>
      <c r="W603" s="104"/>
      <c r="Y603" s="101"/>
      <c r="Z603" s="268">
        <f>IF(Z602="","",365/Z602)</f>
        <v>91.25</v>
      </c>
      <c r="AA603" s="268"/>
      <c r="AB603" s="79" t="s">
        <v>291</v>
      </c>
      <c r="AC603" s="104"/>
    </row>
    <row r="604" spans="3:29" ht="15.75" customHeight="1" x14ac:dyDescent="0.25">
      <c r="F604" s="84"/>
      <c r="H604" s="101"/>
      <c r="T604" s="102" t="s">
        <v>259</v>
      </c>
      <c r="U604" s="105">
        <v>0.8</v>
      </c>
      <c r="W604" s="104"/>
      <c r="Y604" s="101"/>
      <c r="Z604" s="269">
        <v>0.8</v>
      </c>
      <c r="AA604" s="269"/>
      <c r="AC604" s="104"/>
    </row>
    <row r="605" spans="3:29" ht="15.75" customHeight="1" x14ac:dyDescent="0.25">
      <c r="F605" s="84"/>
      <c r="H605" s="101"/>
      <c r="Q605" s="106"/>
      <c r="T605" s="102" t="s">
        <v>260</v>
      </c>
      <c r="W605" s="104"/>
      <c r="Y605" s="101"/>
      <c r="AC605" s="104"/>
    </row>
    <row r="606" spans="3:29" ht="15.75" customHeight="1" x14ac:dyDescent="0.25">
      <c r="F606" s="84"/>
      <c r="H606" s="101"/>
      <c r="T606" s="102" t="s">
        <v>305</v>
      </c>
      <c r="U606" s="112">
        <f>U603*U604</f>
        <v>73</v>
      </c>
      <c r="V606" s="79" t="s">
        <v>290</v>
      </c>
      <c r="W606" s="104"/>
      <c r="Y606" s="101"/>
      <c r="Z606" s="268">
        <f>IF(Z603="","",Z603*Z604)</f>
        <v>73</v>
      </c>
      <c r="AA606" s="268"/>
      <c r="AB606" s="79" t="s">
        <v>291</v>
      </c>
      <c r="AC606" s="104"/>
    </row>
    <row r="607" spans="3:29" ht="15.75" customHeight="1" x14ac:dyDescent="0.25">
      <c r="F607" s="84"/>
      <c r="H607" s="101"/>
      <c r="T607" s="102"/>
      <c r="U607" s="103"/>
      <c r="W607" s="104"/>
      <c r="Y607" s="101"/>
      <c r="Z607" s="103"/>
      <c r="AA607" s="103"/>
      <c r="AC607" s="104"/>
    </row>
    <row r="608" spans="3:29" ht="15.75" customHeight="1" x14ac:dyDescent="0.25">
      <c r="F608" s="84"/>
      <c r="H608" s="101"/>
      <c r="T608" s="102" t="s">
        <v>262</v>
      </c>
      <c r="U608" s="107">
        <f>U609/U606</f>
        <v>13.698630136986301</v>
      </c>
      <c r="V608" s="79" t="s">
        <v>273</v>
      </c>
      <c r="W608" s="104"/>
      <c r="Y608" s="101"/>
      <c r="Z608" s="268">
        <f>IF(Z606="","",Z609/Z606)</f>
        <v>13.698630136986301</v>
      </c>
      <c r="AA608" s="268"/>
      <c r="AB608" s="79" t="s">
        <v>273</v>
      </c>
      <c r="AC608" s="104"/>
    </row>
    <row r="609" spans="3:29" ht="15.75" customHeight="1" x14ac:dyDescent="0.25">
      <c r="F609" s="84"/>
      <c r="H609" s="101"/>
      <c r="T609" s="102" t="s">
        <v>263</v>
      </c>
      <c r="U609" s="108">
        <v>1000</v>
      </c>
      <c r="V609" s="79" t="s">
        <v>291</v>
      </c>
      <c r="W609" s="104"/>
      <c r="Y609" s="101"/>
      <c r="Z609" s="270">
        <v>1000</v>
      </c>
      <c r="AA609" s="270"/>
      <c r="AB609" s="79" t="s">
        <v>291</v>
      </c>
      <c r="AC609" s="104"/>
    </row>
    <row r="610" spans="3:29" ht="15.75" customHeight="1" x14ac:dyDescent="0.25">
      <c r="F610" s="84"/>
      <c r="H610" s="101"/>
      <c r="T610" s="102" t="s">
        <v>264</v>
      </c>
      <c r="U610" s="103"/>
      <c r="W610" s="104"/>
      <c r="Y610" s="101"/>
      <c r="Z610" s="103"/>
      <c r="AA610" s="103"/>
      <c r="AB610" s="79" t="s">
        <v>270</v>
      </c>
      <c r="AC610" s="104"/>
    </row>
    <row r="611" spans="3:29" ht="5.0999999999999996" customHeight="1" x14ac:dyDescent="0.25">
      <c r="H611" s="109"/>
      <c r="I611" s="110"/>
      <c r="J611" s="110"/>
      <c r="K611" s="110"/>
      <c r="L611" s="110"/>
      <c r="M611" s="110"/>
      <c r="N611" s="110"/>
      <c r="O611" s="110"/>
      <c r="P611" s="110"/>
      <c r="Q611" s="110"/>
      <c r="R611" s="110"/>
      <c r="S611" s="110"/>
      <c r="T611" s="110"/>
      <c r="U611" s="110"/>
      <c r="V611" s="110"/>
      <c r="W611" s="111"/>
      <c r="Y611" s="109"/>
      <c r="Z611" s="110"/>
      <c r="AA611" s="110"/>
      <c r="AB611" s="110"/>
      <c r="AC611" s="111"/>
    </row>
    <row r="612" spans="3:29" ht="15.75" customHeight="1" x14ac:dyDescent="0.25"/>
    <row r="613" spans="3:29" ht="15.75" customHeight="1" x14ac:dyDescent="0.25">
      <c r="G613" s="79" t="s">
        <v>722</v>
      </c>
    </row>
    <row r="614" spans="3:29" ht="15.75" customHeight="1" x14ac:dyDescent="0.25">
      <c r="F614" s="84"/>
    </row>
    <row r="615" spans="3:29" ht="30" customHeight="1" x14ac:dyDescent="0.25">
      <c r="F615" s="84"/>
      <c r="G615" s="236" t="s">
        <v>411</v>
      </c>
      <c r="H615" s="236"/>
      <c r="I615" s="236"/>
      <c r="J615" s="236"/>
      <c r="K615" s="236"/>
      <c r="L615" s="236"/>
      <c r="M615" s="236"/>
      <c r="N615" s="236"/>
      <c r="O615" s="236"/>
      <c r="P615" s="236"/>
      <c r="Q615" s="236"/>
      <c r="R615" s="236"/>
      <c r="S615" s="236"/>
      <c r="T615" s="236"/>
      <c r="U615" s="236"/>
      <c r="V615" s="236"/>
      <c r="W615" s="236"/>
      <c r="X615" s="236"/>
      <c r="Y615" s="236"/>
      <c r="Z615" s="236"/>
      <c r="AA615" s="236"/>
      <c r="AB615" s="236"/>
      <c r="AC615" s="236"/>
    </row>
    <row r="616" spans="3:29" ht="15.75" customHeight="1" x14ac:dyDescent="0.25">
      <c r="F616" s="84"/>
    </row>
    <row r="617" spans="3:29" ht="30" customHeight="1" x14ac:dyDescent="0.25">
      <c r="F617" s="84"/>
      <c r="H617" s="259" t="s">
        <v>413</v>
      </c>
      <c r="I617" s="260"/>
      <c r="J617" s="260"/>
      <c r="K617" s="260"/>
      <c r="L617" s="260"/>
      <c r="M617" s="260"/>
      <c r="N617" s="260"/>
      <c r="O617" s="260"/>
      <c r="P617" s="260"/>
      <c r="Q617" s="260"/>
      <c r="R617" s="260"/>
      <c r="S617" s="260"/>
      <c r="T617" s="260"/>
      <c r="U617" s="260"/>
      <c r="V617" s="260"/>
      <c r="W617" s="261"/>
      <c r="Y617" s="262" t="s">
        <v>269</v>
      </c>
      <c r="Z617" s="263"/>
      <c r="AA617" s="263"/>
      <c r="AB617" s="263"/>
      <c r="AC617" s="264"/>
    </row>
    <row r="618" spans="3:29" ht="5.0999999999999996" customHeight="1" x14ac:dyDescent="0.25"/>
    <row r="619" spans="3:29" ht="5.0999999999999996" customHeight="1" x14ac:dyDescent="0.25">
      <c r="H619" s="94"/>
      <c r="I619" s="95"/>
      <c r="J619" s="95"/>
      <c r="K619" s="95"/>
      <c r="L619" s="95"/>
      <c r="M619" s="95"/>
      <c r="N619" s="95"/>
      <c r="O619" s="95"/>
      <c r="P619" s="95"/>
      <c r="Q619" s="95"/>
      <c r="R619" s="95"/>
      <c r="S619" s="95"/>
      <c r="T619" s="95"/>
      <c r="U619" s="95"/>
      <c r="V619" s="95"/>
      <c r="W619" s="96"/>
      <c r="Y619" s="94"/>
      <c r="Z619" s="95"/>
      <c r="AA619" s="95"/>
      <c r="AB619" s="95"/>
      <c r="AC619" s="96"/>
    </row>
    <row r="620" spans="3:29" customFormat="1" ht="30" customHeight="1" x14ac:dyDescent="0.25">
      <c r="C620" s="97"/>
      <c r="F620" s="98"/>
      <c r="H620" s="99"/>
      <c r="I620" s="271" t="s">
        <v>407</v>
      </c>
      <c r="J620" s="271"/>
      <c r="K620" s="271"/>
      <c r="L620" s="271"/>
      <c r="M620" s="271"/>
      <c r="N620" s="271"/>
      <c r="O620" s="271"/>
      <c r="P620" s="271"/>
      <c r="Q620" s="271"/>
      <c r="R620" s="271"/>
      <c r="S620" s="271"/>
      <c r="T620" s="271"/>
      <c r="U620">
        <v>6</v>
      </c>
      <c r="V620" t="s">
        <v>265</v>
      </c>
      <c r="W620" s="100"/>
      <c r="Y620" s="99"/>
      <c r="Z620" s="267">
        <v>6</v>
      </c>
      <c r="AA620" s="267"/>
      <c r="AB620" t="s">
        <v>265</v>
      </c>
      <c r="AC620" s="100"/>
    </row>
    <row r="621" spans="3:29" ht="15.75" customHeight="1" x14ac:dyDescent="0.25">
      <c r="F621" s="84"/>
      <c r="H621" s="101"/>
      <c r="T621" s="102" t="s">
        <v>409</v>
      </c>
      <c r="U621" s="112">
        <f>24/U620</f>
        <v>4</v>
      </c>
      <c r="V621" s="79" t="s">
        <v>415</v>
      </c>
      <c r="W621" s="104"/>
      <c r="Y621" s="101"/>
      <c r="Z621" s="268">
        <f>IF(Z620="","",24/Z620)</f>
        <v>4</v>
      </c>
      <c r="AA621" s="268"/>
      <c r="AB621" s="79" t="s">
        <v>415</v>
      </c>
      <c r="AC621" s="104"/>
    </row>
    <row r="622" spans="3:29" ht="15.75" customHeight="1" x14ac:dyDescent="0.25">
      <c r="F622" s="84"/>
      <c r="H622" s="101"/>
      <c r="T622" s="102" t="s">
        <v>410</v>
      </c>
      <c r="U622" s="112">
        <f>365*U621</f>
        <v>1460</v>
      </c>
      <c r="V622" s="79" t="s">
        <v>416</v>
      </c>
      <c r="W622" s="104"/>
      <c r="Y622" s="101"/>
      <c r="Z622" s="268">
        <f>IF(Z621="","",365*Z621)</f>
        <v>1460</v>
      </c>
      <c r="AA622" s="268"/>
      <c r="AB622" s="79" t="s">
        <v>416</v>
      </c>
      <c r="AC622" s="104"/>
    </row>
    <row r="623" spans="3:29" ht="15.75" customHeight="1" x14ac:dyDescent="0.25">
      <c r="F623" s="84"/>
      <c r="H623" s="101"/>
      <c r="T623" s="102" t="s">
        <v>259</v>
      </c>
      <c r="U623" s="105">
        <v>0.8</v>
      </c>
      <c r="W623" s="104"/>
      <c r="Y623" s="101"/>
      <c r="Z623" s="269">
        <v>0.8</v>
      </c>
      <c r="AA623" s="269"/>
      <c r="AC623" s="104"/>
    </row>
    <row r="624" spans="3:29" ht="15.75" customHeight="1" x14ac:dyDescent="0.25">
      <c r="F624" s="84"/>
      <c r="H624" s="101"/>
      <c r="Q624" s="106"/>
      <c r="T624" s="102" t="s">
        <v>260</v>
      </c>
      <c r="W624" s="104"/>
      <c r="Y624" s="101"/>
      <c r="AC624" s="104"/>
    </row>
    <row r="625" spans="3:30" ht="15.75" customHeight="1" x14ac:dyDescent="0.25">
      <c r="F625" s="84"/>
      <c r="H625" s="101"/>
      <c r="T625" s="102" t="s">
        <v>408</v>
      </c>
      <c r="U625" s="112">
        <f>U622*U623</f>
        <v>1168</v>
      </c>
      <c r="V625" s="79" t="s">
        <v>416</v>
      </c>
      <c r="W625" s="104"/>
      <c r="Y625" s="101"/>
      <c r="Z625" s="268">
        <f>IF(Z622="","",Z622*Z623)</f>
        <v>1168</v>
      </c>
      <c r="AA625" s="268"/>
      <c r="AB625" s="79" t="s">
        <v>416</v>
      </c>
      <c r="AC625" s="104"/>
    </row>
    <row r="626" spans="3:30" ht="15.75" customHeight="1" x14ac:dyDescent="0.25">
      <c r="F626" s="84"/>
      <c r="H626" s="101"/>
      <c r="T626" s="102"/>
      <c r="U626" s="103"/>
      <c r="W626" s="104"/>
      <c r="Y626" s="101"/>
      <c r="Z626" s="103"/>
      <c r="AA626" s="103"/>
      <c r="AC626" s="104"/>
    </row>
    <row r="627" spans="3:30" ht="15.75" customHeight="1" x14ac:dyDescent="0.25">
      <c r="F627" s="84"/>
      <c r="H627" s="101"/>
      <c r="T627" s="102" t="s">
        <v>262</v>
      </c>
      <c r="U627" s="107">
        <f>U628/U625</f>
        <v>0.85616438356164382</v>
      </c>
      <c r="V627" s="79" t="s">
        <v>273</v>
      </c>
      <c r="W627" s="104"/>
      <c r="Y627" s="101"/>
      <c r="Z627" s="268">
        <f>IF(Z625="","",Z628/Z625)</f>
        <v>0.85616438356164382</v>
      </c>
      <c r="AA627" s="268"/>
      <c r="AB627" s="79" t="s">
        <v>273</v>
      </c>
      <c r="AC627" s="104"/>
    </row>
    <row r="628" spans="3:30" ht="15.75" customHeight="1" x14ac:dyDescent="0.25">
      <c r="F628" s="84"/>
      <c r="H628" s="101"/>
      <c r="T628" s="102" t="s">
        <v>263</v>
      </c>
      <c r="U628" s="108">
        <v>1000</v>
      </c>
      <c r="V628" s="79" t="s">
        <v>415</v>
      </c>
      <c r="W628" s="104"/>
      <c r="Y628" s="101"/>
      <c r="Z628" s="270">
        <v>1000</v>
      </c>
      <c r="AA628" s="270"/>
      <c r="AB628" s="79" t="s">
        <v>415</v>
      </c>
      <c r="AC628" s="104"/>
    </row>
    <row r="629" spans="3:30" ht="15.75" customHeight="1" x14ac:dyDescent="0.25">
      <c r="F629" s="84"/>
      <c r="H629" s="101"/>
      <c r="T629" s="102" t="s">
        <v>264</v>
      </c>
      <c r="U629" s="103"/>
      <c r="W629" s="104"/>
      <c r="Y629" s="101"/>
      <c r="Z629" s="103"/>
      <c r="AA629" s="103"/>
      <c r="AB629" s="79" t="s">
        <v>270</v>
      </c>
      <c r="AC629" s="104"/>
    </row>
    <row r="630" spans="3:30" ht="5.0999999999999996" customHeight="1" x14ac:dyDescent="0.25">
      <c r="H630" s="109"/>
      <c r="I630" s="110"/>
      <c r="J630" s="110"/>
      <c r="K630" s="110"/>
      <c r="L630" s="110"/>
      <c r="M630" s="110"/>
      <c r="N630" s="110"/>
      <c r="O630" s="110"/>
      <c r="P630" s="110"/>
      <c r="Q630" s="110"/>
      <c r="R630" s="110"/>
      <c r="S630" s="110"/>
      <c r="T630" s="110"/>
      <c r="U630" s="110"/>
      <c r="V630" s="110"/>
      <c r="W630" s="111"/>
      <c r="Y630" s="109"/>
      <c r="Z630" s="110"/>
      <c r="AA630" s="110"/>
      <c r="AB630" s="110"/>
      <c r="AC630" s="111"/>
    </row>
    <row r="631" spans="3:30" ht="15.75" customHeight="1" x14ac:dyDescent="0.25"/>
    <row r="632" spans="3:30" ht="15.75" customHeight="1" x14ac:dyDescent="0.25">
      <c r="G632" s="79" t="s">
        <v>434</v>
      </c>
    </row>
    <row r="633" spans="3:30" ht="15.75" customHeight="1" x14ac:dyDescent="0.25"/>
    <row r="634" spans="3:30" ht="45" customHeight="1" x14ac:dyDescent="0.25">
      <c r="F634" s="84"/>
      <c r="G634" s="236" t="s">
        <v>387</v>
      </c>
      <c r="H634" s="236"/>
      <c r="I634" s="236"/>
      <c r="J634" s="236"/>
      <c r="K634" s="236"/>
      <c r="L634" s="236"/>
      <c r="M634" s="236"/>
      <c r="N634" s="236"/>
      <c r="O634" s="236"/>
      <c r="P634" s="236"/>
      <c r="Q634" s="236"/>
      <c r="R634" s="236"/>
      <c r="S634" s="236"/>
      <c r="T634" s="236"/>
      <c r="U634" s="236"/>
      <c r="V634" s="236"/>
      <c r="W634" s="236"/>
      <c r="X634" s="236"/>
      <c r="Y634" s="236"/>
      <c r="Z634" s="236"/>
      <c r="AA634" s="236"/>
      <c r="AB634" s="236"/>
      <c r="AC634" s="236"/>
    </row>
    <row r="635" spans="3:30" ht="15.75" customHeight="1" x14ac:dyDescent="0.25">
      <c r="C635" s="79"/>
      <c r="D635" s="85"/>
      <c r="E635" s="85"/>
    </row>
    <row r="636" spans="3:30" ht="15.75" customHeight="1" x14ac:dyDescent="0.25">
      <c r="C636" s="79"/>
      <c r="D636" s="85"/>
      <c r="E636" s="85"/>
      <c r="H636" s="276" t="s">
        <v>178</v>
      </c>
      <c r="I636" s="277"/>
      <c r="J636" s="277"/>
      <c r="K636" s="277"/>
      <c r="L636" s="277"/>
      <c r="M636" s="277"/>
      <c r="N636" s="277"/>
      <c r="O636" s="277"/>
      <c r="P636" s="277"/>
      <c r="Q636" s="277"/>
      <c r="R636" s="277"/>
      <c r="S636" s="277"/>
      <c r="T636" s="278"/>
      <c r="U636" s="87"/>
      <c r="V636" s="287" t="s">
        <v>269</v>
      </c>
      <c r="W636" s="287"/>
      <c r="X636" s="287"/>
      <c r="Y636" s="287"/>
      <c r="Z636" s="287"/>
      <c r="AA636" s="287"/>
      <c r="AB636" s="287"/>
      <c r="AC636" s="287"/>
      <c r="AD636" s="287"/>
    </row>
    <row r="637" spans="3:30" ht="5.0999999999999996" customHeight="1" x14ac:dyDescent="0.25"/>
    <row r="638" spans="3:30" ht="30" customHeight="1" x14ac:dyDescent="0.25">
      <c r="C638" s="79"/>
      <c r="H638" s="243" t="s">
        <v>293</v>
      </c>
      <c r="I638" s="244"/>
      <c r="J638" s="244"/>
      <c r="K638" s="244"/>
      <c r="L638" s="245"/>
      <c r="N638" s="243" t="s">
        <v>294</v>
      </c>
      <c r="O638" s="244"/>
      <c r="P638" s="244"/>
      <c r="Q638" s="245"/>
      <c r="S638" s="281" t="s">
        <v>297</v>
      </c>
      <c r="T638" s="282"/>
      <c r="U638" s="88"/>
      <c r="V638" s="279">
        <v>2</v>
      </c>
      <c r="W638" s="280"/>
      <c r="X638" s="238" t="s">
        <v>295</v>
      </c>
      <c r="Y638" s="238"/>
      <c r="Z638" s="238"/>
      <c r="AA638" s="238"/>
      <c r="AB638" s="238"/>
      <c r="AC638" s="238"/>
      <c r="AD638" s="239"/>
    </row>
    <row r="639" spans="3:30" ht="30" customHeight="1" x14ac:dyDescent="0.25">
      <c r="C639" s="79"/>
      <c r="H639" s="243" t="s">
        <v>388</v>
      </c>
      <c r="I639" s="244"/>
      <c r="J639" s="244"/>
      <c r="K639" s="244"/>
      <c r="L639" s="245"/>
      <c r="N639" s="243" t="s">
        <v>294</v>
      </c>
      <c r="O639" s="244"/>
      <c r="P639" s="244"/>
      <c r="Q639" s="245"/>
      <c r="S639" s="283"/>
      <c r="T639" s="284"/>
      <c r="U639" s="88"/>
      <c r="V639" s="279">
        <v>2</v>
      </c>
      <c r="W639" s="280"/>
      <c r="X639" s="238" t="s">
        <v>390</v>
      </c>
      <c r="Y639" s="238"/>
      <c r="Z639" s="238"/>
      <c r="AA639" s="238"/>
      <c r="AB639" s="238"/>
      <c r="AC639" s="238"/>
      <c r="AD639" s="239"/>
    </row>
    <row r="640" spans="3:30" ht="30" customHeight="1" x14ac:dyDescent="0.25">
      <c r="C640" s="79"/>
      <c r="H640" s="243" t="s">
        <v>389</v>
      </c>
      <c r="I640" s="244"/>
      <c r="J640" s="244"/>
      <c r="K640" s="244"/>
      <c r="L640" s="245"/>
      <c r="N640" s="243" t="s">
        <v>296</v>
      </c>
      <c r="O640" s="244"/>
      <c r="P640" s="244"/>
      <c r="Q640" s="245"/>
      <c r="S640" s="283"/>
      <c r="T640" s="284"/>
      <c r="U640" s="88"/>
      <c r="V640" s="279">
        <v>1</v>
      </c>
      <c r="W640" s="280"/>
      <c r="X640" s="238" t="s">
        <v>391</v>
      </c>
      <c r="Y640" s="238"/>
      <c r="Z640" s="238"/>
      <c r="AA640" s="238"/>
      <c r="AB640" s="238"/>
      <c r="AC640" s="238"/>
      <c r="AD640" s="239"/>
    </row>
    <row r="641" spans="3:30" ht="30" customHeight="1" x14ac:dyDescent="0.25">
      <c r="C641" s="79"/>
      <c r="H641" s="243" t="s">
        <v>298</v>
      </c>
      <c r="I641" s="244"/>
      <c r="J641" s="244"/>
      <c r="K641" s="244"/>
      <c r="L641" s="245"/>
      <c r="N641" s="243" t="s">
        <v>299</v>
      </c>
      <c r="O641" s="244"/>
      <c r="P641" s="244"/>
      <c r="Q641" s="245"/>
      <c r="S641" s="285"/>
      <c r="T641" s="286"/>
      <c r="U641" s="88"/>
      <c r="V641" s="279">
        <v>5</v>
      </c>
      <c r="W641" s="280"/>
      <c r="X641" s="238" t="s">
        <v>392</v>
      </c>
      <c r="Y641" s="238"/>
      <c r="Z641" s="238"/>
      <c r="AA641" s="238"/>
      <c r="AB641" s="238"/>
      <c r="AC641" s="238"/>
      <c r="AD641" s="239"/>
    </row>
    <row r="642" spans="3:30" ht="15.75" customHeight="1" x14ac:dyDescent="0.25">
      <c r="V642" s="253" t="s">
        <v>203</v>
      </c>
      <c r="W642" s="253"/>
      <c r="X642" s="253"/>
      <c r="Y642" s="253"/>
      <c r="Z642" s="253"/>
      <c r="AA642" s="253"/>
      <c r="AB642" s="253"/>
      <c r="AC642" s="253"/>
      <c r="AD642" s="253"/>
    </row>
    <row r="643" spans="3:30" x14ac:dyDescent="0.25">
      <c r="V643" s="253"/>
      <c r="W643" s="253"/>
      <c r="X643" s="253"/>
      <c r="Y643" s="253"/>
      <c r="Z643" s="253"/>
      <c r="AA643" s="253"/>
      <c r="AB643" s="253"/>
      <c r="AC643" s="253"/>
      <c r="AD643" s="253"/>
    </row>
    <row r="644" spans="3:30" ht="15.75" customHeight="1" x14ac:dyDescent="0.25"/>
    <row r="645" spans="3:30" ht="15.75" customHeight="1" x14ac:dyDescent="0.25">
      <c r="F645" s="84"/>
    </row>
    <row r="646" spans="3:30" ht="15.75" customHeight="1" x14ac:dyDescent="0.25">
      <c r="F646" s="84"/>
    </row>
    <row r="647" spans="3:30" ht="15.75" customHeight="1" x14ac:dyDescent="0.25">
      <c r="F647" s="84"/>
    </row>
    <row r="648" spans="3:30" ht="15.75" customHeight="1" x14ac:dyDescent="0.25">
      <c r="F648" s="84"/>
    </row>
    <row r="649" spans="3:30" ht="15.75" customHeight="1" x14ac:dyDescent="0.25">
      <c r="F649" s="84"/>
    </row>
    <row r="650" spans="3:30" ht="15.75" customHeight="1" x14ac:dyDescent="0.25">
      <c r="F650" s="84"/>
    </row>
    <row r="651" spans="3:30" ht="15.75" customHeight="1" x14ac:dyDescent="0.25">
      <c r="F651" s="84"/>
    </row>
    <row r="652" spans="3:30" ht="15.75" customHeight="1" x14ac:dyDescent="0.25">
      <c r="F652" s="84"/>
    </row>
    <row r="653" spans="3:30" ht="15.75" customHeight="1" x14ac:dyDescent="0.25">
      <c r="F653" s="84"/>
    </row>
  </sheetData>
  <sheetProtection sheet="1" objects="1" scenarios="1"/>
  <mergeCells count="642">
    <mergeCell ref="W495:Y495"/>
    <mergeCell ref="W496:Y496"/>
    <mergeCell ref="AA495:AC495"/>
    <mergeCell ref="AA496:AC496"/>
    <mergeCell ref="X431:AD431"/>
    <mergeCell ref="V432:W432"/>
    <mergeCell ref="X432:AD432"/>
    <mergeCell ref="V433:W433"/>
    <mergeCell ref="X433:AD433"/>
    <mergeCell ref="V434:AD435"/>
    <mergeCell ref="F448:AD448"/>
    <mergeCell ref="F449:AD449"/>
    <mergeCell ref="K432:P432"/>
    <mergeCell ref="K433:P433"/>
    <mergeCell ref="O453:Q453"/>
    <mergeCell ref="E456:AD456"/>
    <mergeCell ref="E457:AD457"/>
    <mergeCell ref="E458:AD458"/>
    <mergeCell ref="D460:H460"/>
    <mergeCell ref="D455:AD455"/>
    <mergeCell ref="B5:T5"/>
    <mergeCell ref="U453:W453"/>
    <mergeCell ref="E336:AD336"/>
    <mergeCell ref="E337:AD337"/>
    <mergeCell ref="E338:AD338"/>
    <mergeCell ref="O381:Q381"/>
    <mergeCell ref="K428:P428"/>
    <mergeCell ref="K429:P429"/>
    <mergeCell ref="F428:I428"/>
    <mergeCell ref="F429:I429"/>
    <mergeCell ref="D419:E419"/>
    <mergeCell ref="F419:AD419"/>
    <mergeCell ref="F420:AD420"/>
    <mergeCell ref="F422:AD422"/>
    <mergeCell ref="F423:AD423"/>
    <mergeCell ref="F424:AD424"/>
    <mergeCell ref="F426:I426"/>
    <mergeCell ref="K426:P426"/>
    <mergeCell ref="R426:T433"/>
    <mergeCell ref="V426:W426"/>
    <mergeCell ref="X426:AD426"/>
    <mergeCell ref="F427:I427"/>
    <mergeCell ref="K427:P427"/>
    <mergeCell ref="V427:W427"/>
    <mergeCell ref="X427:AD427"/>
    <mergeCell ref="K430:P430"/>
    <mergeCell ref="K431:P431"/>
    <mergeCell ref="F430:I430"/>
    <mergeCell ref="F431:I431"/>
    <mergeCell ref="F432:I432"/>
    <mergeCell ref="F433:I433"/>
    <mergeCell ref="V428:W428"/>
    <mergeCell ref="X428:AD428"/>
    <mergeCell ref="V429:W429"/>
    <mergeCell ref="X429:AD429"/>
    <mergeCell ref="V430:W430"/>
    <mergeCell ref="X430:AD430"/>
    <mergeCell ref="V431:W431"/>
    <mergeCell ref="V409:AD411"/>
    <mergeCell ref="D413:E413"/>
    <mergeCell ref="F413:AD413"/>
    <mergeCell ref="D414:E414"/>
    <mergeCell ref="F414:AD414"/>
    <mergeCell ref="F415:AD415"/>
    <mergeCell ref="K402:P404"/>
    <mergeCell ref="K405:P408"/>
    <mergeCell ref="X407:AD407"/>
    <mergeCell ref="V407:W407"/>
    <mergeCell ref="G394:AD394"/>
    <mergeCell ref="D396:E396"/>
    <mergeCell ref="F396:AD396"/>
    <mergeCell ref="D398:E398"/>
    <mergeCell ref="F398:AD398"/>
    <mergeCell ref="F400:T400"/>
    <mergeCell ref="V400:AD400"/>
    <mergeCell ref="F402:I408"/>
    <mergeCell ref="R402:T408"/>
    <mergeCell ref="V402:W402"/>
    <mergeCell ref="X402:AD402"/>
    <mergeCell ref="V403:W403"/>
    <mergeCell ref="X403:AD403"/>
    <mergeCell ref="V404:W404"/>
    <mergeCell ref="X404:AD404"/>
    <mergeCell ref="V405:W405"/>
    <mergeCell ref="X405:AD405"/>
    <mergeCell ref="V406:W406"/>
    <mergeCell ref="X406:AD406"/>
    <mergeCell ref="V408:W408"/>
    <mergeCell ref="X408:AD408"/>
    <mergeCell ref="G385:AD385"/>
    <mergeCell ref="D387:E387"/>
    <mergeCell ref="F387:AD387"/>
    <mergeCell ref="G388:AD388"/>
    <mergeCell ref="G389:AD389"/>
    <mergeCell ref="G390:AD390"/>
    <mergeCell ref="G391:AD391"/>
    <mergeCell ref="G392:AD392"/>
    <mergeCell ref="G393:AD393"/>
    <mergeCell ref="G384:AD384"/>
    <mergeCell ref="V307:AD308"/>
    <mergeCell ref="K306:P306"/>
    <mergeCell ref="V306:W306"/>
    <mergeCell ref="X306:AD306"/>
    <mergeCell ref="K305:P305"/>
    <mergeCell ref="G352:AD352"/>
    <mergeCell ref="G353:AD353"/>
    <mergeCell ref="G343:AD343"/>
    <mergeCell ref="G348:AD348"/>
    <mergeCell ref="G349:AD349"/>
    <mergeCell ref="G350:AD350"/>
    <mergeCell ref="E331:AD331"/>
    <mergeCell ref="D328:AD328"/>
    <mergeCell ref="F359:T359"/>
    <mergeCell ref="V359:AD359"/>
    <mergeCell ref="X304:AD304"/>
    <mergeCell ref="V305:W305"/>
    <mergeCell ref="X305:AD305"/>
    <mergeCell ref="F305:I306"/>
    <mergeCell ref="R302:T306"/>
    <mergeCell ref="F321:AD321"/>
    <mergeCell ref="F322:AD322"/>
    <mergeCell ref="D383:E383"/>
    <mergeCell ref="F383:AD383"/>
    <mergeCell ref="V100:AD100"/>
    <mergeCell ref="D84:E84"/>
    <mergeCell ref="F84:AD84"/>
    <mergeCell ref="D93:E93"/>
    <mergeCell ref="F93:AD93"/>
    <mergeCell ref="F94:AD94"/>
    <mergeCell ref="F96:T96"/>
    <mergeCell ref="V96:AD96"/>
    <mergeCell ref="F98:I98"/>
    <mergeCell ref="K98:P98"/>
    <mergeCell ref="V98:W98"/>
    <mergeCell ref="X98:AD98"/>
    <mergeCell ref="F99:I99"/>
    <mergeCell ref="K99:P99"/>
    <mergeCell ref="V99:W99"/>
    <mergeCell ref="X99:AD99"/>
    <mergeCell ref="F91:AD91"/>
    <mergeCell ref="R98:T99"/>
    <mergeCell ref="D70:E70"/>
    <mergeCell ref="F70:AD70"/>
    <mergeCell ref="D83:E83"/>
    <mergeCell ref="F83:AD83"/>
    <mergeCell ref="D44:AD44"/>
    <mergeCell ref="D45:AD45"/>
    <mergeCell ref="D46:AD46"/>
    <mergeCell ref="E38:AD38"/>
    <mergeCell ref="E39:AD39"/>
    <mergeCell ref="E40:AD40"/>
    <mergeCell ref="E41:AD41"/>
    <mergeCell ref="E42:AD42"/>
    <mergeCell ref="E43:AD43"/>
    <mergeCell ref="D48:AD48"/>
    <mergeCell ref="F61:AD61"/>
    <mergeCell ref="F62:AD62"/>
    <mergeCell ref="F60:AD60"/>
    <mergeCell ref="D57:H57"/>
    <mergeCell ref="F65:AD65"/>
    <mergeCell ref="F66:AD66"/>
    <mergeCell ref="F73:AD73"/>
    <mergeCell ref="C34:H34"/>
    <mergeCell ref="D36:AD36"/>
    <mergeCell ref="D37:AD37"/>
    <mergeCell ref="R495:U496"/>
    <mergeCell ref="M495:P496"/>
    <mergeCell ref="H495:K496"/>
    <mergeCell ref="Z477:AA477"/>
    <mergeCell ref="Z478:AA478"/>
    <mergeCell ref="Z479:AA479"/>
    <mergeCell ref="Z481:AA481"/>
    <mergeCell ref="Z482:AA482"/>
    <mergeCell ref="Z484:AA484"/>
    <mergeCell ref="Z485:AA485"/>
    <mergeCell ref="G464:AD464"/>
    <mergeCell ref="G138:AD138"/>
    <mergeCell ref="D121:AD121"/>
    <mergeCell ref="E122:AD122"/>
    <mergeCell ref="G142:AD142"/>
    <mergeCell ref="G344:AD344"/>
    <mergeCell ref="F355:AD355"/>
    <mergeCell ref="F346:AD346"/>
    <mergeCell ref="G143:AD143"/>
    <mergeCell ref="G144:AD144"/>
    <mergeCell ref="G351:AD351"/>
    <mergeCell ref="Z522:AA522"/>
    <mergeCell ref="Z523:AA523"/>
    <mergeCell ref="Z524:AA524"/>
    <mergeCell ref="Z526:AA526"/>
    <mergeCell ref="Z533:AA533"/>
    <mergeCell ref="Z534:AA534"/>
    <mergeCell ref="Z527:AA527"/>
    <mergeCell ref="Z503:AA503"/>
    <mergeCell ref="Z504:AA504"/>
    <mergeCell ref="Z505:AA505"/>
    <mergeCell ref="Z507:AA507"/>
    <mergeCell ref="Z508:AA508"/>
    <mergeCell ref="Z514:AA514"/>
    <mergeCell ref="Z515:AA515"/>
    <mergeCell ref="Y519:AC519"/>
    <mergeCell ref="Z620:AA620"/>
    <mergeCell ref="Z621:AA621"/>
    <mergeCell ref="Z622:AA622"/>
    <mergeCell ref="Z625:AA625"/>
    <mergeCell ref="Z627:AA627"/>
    <mergeCell ref="Z628:AA628"/>
    <mergeCell ref="Z623:AA623"/>
    <mergeCell ref="Z583:AA583"/>
    <mergeCell ref="Z584:AA584"/>
    <mergeCell ref="Z585:AA585"/>
    <mergeCell ref="Z586:AA586"/>
    <mergeCell ref="Z588:AA588"/>
    <mergeCell ref="Z590:AA590"/>
    <mergeCell ref="Z591:AA591"/>
    <mergeCell ref="Z602:AA602"/>
    <mergeCell ref="Z603:AA603"/>
    <mergeCell ref="G615:AC615"/>
    <mergeCell ref="Z606:AA606"/>
    <mergeCell ref="Z608:AA608"/>
    <mergeCell ref="Z609:AA609"/>
    <mergeCell ref="F164:I165"/>
    <mergeCell ref="F159:I163"/>
    <mergeCell ref="F149:AD149"/>
    <mergeCell ref="R153:T165"/>
    <mergeCell ref="K164:P165"/>
    <mergeCell ref="V164:W164"/>
    <mergeCell ref="X164:AD164"/>
    <mergeCell ref="V165:W165"/>
    <mergeCell ref="X165:AD165"/>
    <mergeCell ref="V163:W163"/>
    <mergeCell ref="X163:AD163"/>
    <mergeCell ref="V161:W161"/>
    <mergeCell ref="X161:AD161"/>
    <mergeCell ref="G139:AD139"/>
    <mergeCell ref="G141:AD141"/>
    <mergeCell ref="G129:AD129"/>
    <mergeCell ref="G130:AD130"/>
    <mergeCell ref="G131:AD131"/>
    <mergeCell ref="G133:AD133"/>
    <mergeCell ref="F135:AD135"/>
    <mergeCell ref="G140:AD140"/>
    <mergeCell ref="G137:AD137"/>
    <mergeCell ref="V166:AD168"/>
    <mergeCell ref="F179:I180"/>
    <mergeCell ref="K179:P179"/>
    <mergeCell ref="V179:W179"/>
    <mergeCell ref="X179:AD179"/>
    <mergeCell ref="K180:P180"/>
    <mergeCell ref="V180:W180"/>
    <mergeCell ref="X180:AD180"/>
    <mergeCell ref="R179:T180"/>
    <mergeCell ref="F176:AD176"/>
    <mergeCell ref="X362:AD362"/>
    <mergeCell ref="K367:P369"/>
    <mergeCell ref="V372:AD374"/>
    <mergeCell ref="F378:AD378"/>
    <mergeCell ref="K370:P370"/>
    <mergeCell ref="X370:AD370"/>
    <mergeCell ref="V370:W370"/>
    <mergeCell ref="D172:E172"/>
    <mergeCell ref="D174:E174"/>
    <mergeCell ref="F174:AD174"/>
    <mergeCell ref="F177:AD177"/>
    <mergeCell ref="F185:AD185"/>
    <mergeCell ref="V181:AD182"/>
    <mergeCell ref="F295:AD295"/>
    <mergeCell ref="F296:AD296"/>
    <mergeCell ref="D295:E295"/>
    <mergeCell ref="F299:AD299"/>
    <mergeCell ref="F303:I303"/>
    <mergeCell ref="K303:P303"/>
    <mergeCell ref="V303:W303"/>
    <mergeCell ref="X303:AD303"/>
    <mergeCell ref="F304:I304"/>
    <mergeCell ref="K304:P304"/>
    <mergeCell ref="V304:W304"/>
    <mergeCell ref="D376:E376"/>
    <mergeCell ref="F376:AD376"/>
    <mergeCell ref="D377:E377"/>
    <mergeCell ref="F377:AD377"/>
    <mergeCell ref="F361:I366"/>
    <mergeCell ref="F367:I371"/>
    <mergeCell ref="V371:W371"/>
    <mergeCell ref="X371:AD371"/>
    <mergeCell ref="V368:W368"/>
    <mergeCell ref="X368:AD368"/>
    <mergeCell ref="V369:W369"/>
    <mergeCell ref="X369:AD369"/>
    <mergeCell ref="V367:W367"/>
    <mergeCell ref="X367:AD367"/>
    <mergeCell ref="K371:P371"/>
    <mergeCell ref="K365:P365"/>
    <mergeCell ref="V365:W365"/>
    <mergeCell ref="X365:AD365"/>
    <mergeCell ref="K366:P366"/>
    <mergeCell ref="V366:W366"/>
    <mergeCell ref="X366:AD366"/>
    <mergeCell ref="V362:W362"/>
    <mergeCell ref="V363:W363"/>
    <mergeCell ref="X363:AD363"/>
    <mergeCell ref="F189:AD189"/>
    <mergeCell ref="F190:AD190"/>
    <mergeCell ref="J204:O204"/>
    <mergeCell ref="J205:O205"/>
    <mergeCell ref="J206:O206"/>
    <mergeCell ref="Y206:AA206"/>
    <mergeCell ref="Y207:AA207"/>
    <mergeCell ref="Q202:S202"/>
    <mergeCell ref="Q203:S203"/>
    <mergeCell ref="Q204:S204"/>
    <mergeCell ref="Q205:S205"/>
    <mergeCell ref="Q206:S206"/>
    <mergeCell ref="Q197:S197"/>
    <mergeCell ref="Q198:S198"/>
    <mergeCell ref="Q199:S199"/>
    <mergeCell ref="Q200:S200"/>
    <mergeCell ref="F191:AD191"/>
    <mergeCell ref="J195:O195"/>
    <mergeCell ref="J196:O196"/>
    <mergeCell ref="Q195:S195"/>
    <mergeCell ref="Q196:S196"/>
    <mergeCell ref="D187:E187"/>
    <mergeCell ref="X158:AD158"/>
    <mergeCell ref="V159:W159"/>
    <mergeCell ref="X159:AD159"/>
    <mergeCell ref="F153:I158"/>
    <mergeCell ref="D148:E148"/>
    <mergeCell ref="F148:AD148"/>
    <mergeCell ref="K153:P154"/>
    <mergeCell ref="X155:AD155"/>
    <mergeCell ref="K157:P157"/>
    <mergeCell ref="V156:W156"/>
    <mergeCell ref="X156:AD156"/>
    <mergeCell ref="V151:AD151"/>
    <mergeCell ref="V153:W153"/>
    <mergeCell ref="X153:AD153"/>
    <mergeCell ref="V160:W160"/>
    <mergeCell ref="X160:AD160"/>
    <mergeCell ref="V162:W162"/>
    <mergeCell ref="X162:AD162"/>
    <mergeCell ref="K159:P159"/>
    <mergeCell ref="K160:P160"/>
    <mergeCell ref="K161:P161"/>
    <mergeCell ref="K162:P162"/>
    <mergeCell ref="K163:P163"/>
    <mergeCell ref="E116:AD116"/>
    <mergeCell ref="E117:AD117"/>
    <mergeCell ref="D124:H124"/>
    <mergeCell ref="D128:E128"/>
    <mergeCell ref="F128:AD128"/>
    <mergeCell ref="E118:AD118"/>
    <mergeCell ref="E119:AD119"/>
    <mergeCell ref="D101:E101"/>
    <mergeCell ref="F101:AD101"/>
    <mergeCell ref="F102:AD102"/>
    <mergeCell ref="F105:AD105"/>
    <mergeCell ref="F103:AD103"/>
    <mergeCell ref="F104:AD104"/>
    <mergeCell ref="F106:AD106"/>
    <mergeCell ref="F107:AD107"/>
    <mergeCell ref="F109:AD109"/>
    <mergeCell ref="C11:AD11"/>
    <mergeCell ref="C50:AD50"/>
    <mergeCell ref="F77:I77"/>
    <mergeCell ref="F78:I78"/>
    <mergeCell ref="F79:I79"/>
    <mergeCell ref="K77:P77"/>
    <mergeCell ref="K78:P78"/>
    <mergeCell ref="K79:P79"/>
    <mergeCell ref="F68:AD68"/>
    <mergeCell ref="F69:AD69"/>
    <mergeCell ref="F71:AD71"/>
    <mergeCell ref="F72:AD72"/>
    <mergeCell ref="E55:AD55"/>
    <mergeCell ref="D54:AD54"/>
    <mergeCell ref="R77:T79"/>
    <mergeCell ref="X77:AD77"/>
    <mergeCell ref="X78:AD78"/>
    <mergeCell ref="X79:AD79"/>
    <mergeCell ref="D24:AD24"/>
    <mergeCell ref="D26:AD26"/>
    <mergeCell ref="C13:H13"/>
    <mergeCell ref="C30:H30"/>
    <mergeCell ref="C22:H22"/>
    <mergeCell ref="D19:AD19"/>
    <mergeCell ref="D20:AD20"/>
    <mergeCell ref="V80:AD80"/>
    <mergeCell ref="D462:E462"/>
    <mergeCell ref="F462:AD462"/>
    <mergeCell ref="D346:E346"/>
    <mergeCell ref="G347:AD347"/>
    <mergeCell ref="D355:E355"/>
    <mergeCell ref="D357:E357"/>
    <mergeCell ref="D334:H334"/>
    <mergeCell ref="D342:E342"/>
    <mergeCell ref="F342:AD342"/>
    <mergeCell ref="E329:AD329"/>
    <mergeCell ref="E330:AD330"/>
    <mergeCell ref="E332:AD332"/>
    <mergeCell ref="D135:E135"/>
    <mergeCell ref="G136:AD136"/>
    <mergeCell ref="D146:E146"/>
    <mergeCell ref="F151:T151"/>
    <mergeCell ref="D59:E59"/>
    <mergeCell ref="F59:AD59"/>
    <mergeCell ref="F64:AD64"/>
    <mergeCell ref="X157:AD157"/>
    <mergeCell ref="K158:P158"/>
    <mergeCell ref="F193:AD193"/>
    <mergeCell ref="V638:W638"/>
    <mergeCell ref="X638:AD638"/>
    <mergeCell ref="F67:AD67"/>
    <mergeCell ref="D72:E72"/>
    <mergeCell ref="D64:E64"/>
    <mergeCell ref="D71:E71"/>
    <mergeCell ref="D68:E68"/>
    <mergeCell ref="D67:E67"/>
    <mergeCell ref="D69:E69"/>
    <mergeCell ref="C111:AD111"/>
    <mergeCell ref="F75:T75"/>
    <mergeCell ref="V77:W77"/>
    <mergeCell ref="V78:W78"/>
    <mergeCell ref="V79:W79"/>
    <mergeCell ref="V75:AD75"/>
    <mergeCell ref="X154:AD154"/>
    <mergeCell ref="V154:W154"/>
    <mergeCell ref="K155:P156"/>
    <mergeCell ref="V157:W157"/>
    <mergeCell ref="V155:W155"/>
    <mergeCell ref="I503:T503"/>
    <mergeCell ref="H519:W519"/>
    <mergeCell ref="V158:W158"/>
    <mergeCell ref="D115:AD115"/>
    <mergeCell ref="G634:AC634"/>
    <mergeCell ref="V636:AD636"/>
    <mergeCell ref="C7:AD7"/>
    <mergeCell ref="C9:AD9"/>
    <mergeCell ref="D15:AD15"/>
    <mergeCell ref="D17:AD17"/>
    <mergeCell ref="G463:AC463"/>
    <mergeCell ref="Y474:AC474"/>
    <mergeCell ref="Y500:AC500"/>
    <mergeCell ref="G492:AC492"/>
    <mergeCell ref="I477:T477"/>
    <mergeCell ref="H500:W500"/>
    <mergeCell ref="H474:W474"/>
    <mergeCell ref="C451:AD451"/>
    <mergeCell ref="G546:AD546"/>
    <mergeCell ref="F548:I550"/>
    <mergeCell ref="K548:P548"/>
    <mergeCell ref="R548:T550"/>
    <mergeCell ref="D466:E466"/>
    <mergeCell ref="D27:AD27"/>
    <mergeCell ref="D28:AD28"/>
    <mergeCell ref="D32:AD32"/>
    <mergeCell ref="I583:T583"/>
    <mergeCell ref="G578:AC578"/>
    <mergeCell ref="N639:Q639"/>
    <mergeCell ref="N640:Q640"/>
    <mergeCell ref="N641:Q641"/>
    <mergeCell ref="H636:T636"/>
    <mergeCell ref="H599:W599"/>
    <mergeCell ref="Y599:AC599"/>
    <mergeCell ref="I602:T602"/>
    <mergeCell ref="V642:AD643"/>
    <mergeCell ref="V639:W639"/>
    <mergeCell ref="X639:AD639"/>
    <mergeCell ref="V641:W641"/>
    <mergeCell ref="X641:AD641"/>
    <mergeCell ref="H638:L638"/>
    <mergeCell ref="H639:L639"/>
    <mergeCell ref="H641:L641"/>
    <mergeCell ref="H640:L640"/>
    <mergeCell ref="V640:W640"/>
    <mergeCell ref="X640:AD640"/>
    <mergeCell ref="S638:T641"/>
    <mergeCell ref="N638:Q638"/>
    <mergeCell ref="H617:W617"/>
    <mergeCell ref="Y617:AC617"/>
    <mergeCell ref="I620:T620"/>
    <mergeCell ref="Z604:AA604"/>
    <mergeCell ref="I522:T522"/>
    <mergeCell ref="C324:AD324"/>
    <mergeCell ref="J207:O207"/>
    <mergeCell ref="J209:O209"/>
    <mergeCell ref="J210:O210"/>
    <mergeCell ref="J197:O197"/>
    <mergeCell ref="J198:O198"/>
    <mergeCell ref="J199:O199"/>
    <mergeCell ref="J200:O200"/>
    <mergeCell ref="J201:O201"/>
    <mergeCell ref="J202:O202"/>
    <mergeCell ref="J203:O203"/>
    <mergeCell ref="F357:AD357"/>
    <mergeCell ref="K361:P364"/>
    <mergeCell ref="R361:T371"/>
    <mergeCell ref="V361:W361"/>
    <mergeCell ref="X361:AD361"/>
    <mergeCell ref="V364:W364"/>
    <mergeCell ref="X364:AD364"/>
    <mergeCell ref="Q201:S201"/>
    <mergeCell ref="J212:O212"/>
    <mergeCell ref="J213:O213"/>
    <mergeCell ref="F195:H213"/>
    <mergeCell ref="Y209:AA209"/>
    <mergeCell ref="H580:W580"/>
    <mergeCell ref="Y580:AC580"/>
    <mergeCell ref="V548:W548"/>
    <mergeCell ref="X548:AD548"/>
    <mergeCell ref="K550:P550"/>
    <mergeCell ref="V550:W550"/>
    <mergeCell ref="X550:AD550"/>
    <mergeCell ref="V551:AD553"/>
    <mergeCell ref="K549:P549"/>
    <mergeCell ref="V549:W549"/>
    <mergeCell ref="X549:AD549"/>
    <mergeCell ref="Y558:AC558"/>
    <mergeCell ref="H558:W558"/>
    <mergeCell ref="Z561:AA561"/>
    <mergeCell ref="Z562:AA562"/>
    <mergeCell ref="Z563:AA563"/>
    <mergeCell ref="Z565:AA565"/>
    <mergeCell ref="Z571:AA571"/>
    <mergeCell ref="Z572:AA572"/>
    <mergeCell ref="I561:T561"/>
    <mergeCell ref="Y210:AA210"/>
    <mergeCell ref="Y212:AA212"/>
    <mergeCell ref="Y213:AA213"/>
    <mergeCell ref="U195:V213"/>
    <mergeCell ref="Q209:S209"/>
    <mergeCell ref="Q210:S210"/>
    <mergeCell ref="Q212:S212"/>
    <mergeCell ref="Q213:S213"/>
    <mergeCell ref="Q207:S207"/>
    <mergeCell ref="Y195:AA195"/>
    <mergeCell ref="Y196:AA196"/>
    <mergeCell ref="Y197:AA197"/>
    <mergeCell ref="Y198:AA198"/>
    <mergeCell ref="Y199:AA199"/>
    <mergeCell ref="Y200:AA200"/>
    <mergeCell ref="Y201:AA201"/>
    <mergeCell ref="Y202:AA202"/>
    <mergeCell ref="Y203:AA203"/>
    <mergeCell ref="Y204:AA204"/>
    <mergeCell ref="Y205:AA205"/>
    <mergeCell ref="D224:E224"/>
    <mergeCell ref="F224:AD224"/>
    <mergeCell ref="G225:AD225"/>
    <mergeCell ref="G226:AD226"/>
    <mergeCell ref="G227:AD227"/>
    <mergeCell ref="G229:AD229"/>
    <mergeCell ref="D231:E231"/>
    <mergeCell ref="F231:AD231"/>
    <mergeCell ref="X215:AD217"/>
    <mergeCell ref="K253:P253"/>
    <mergeCell ref="V253:W253"/>
    <mergeCell ref="X253:AD253"/>
    <mergeCell ref="K254:P254"/>
    <mergeCell ref="V254:W254"/>
    <mergeCell ref="X254:AD254"/>
    <mergeCell ref="G232:AD232"/>
    <mergeCell ref="G233:AD233"/>
    <mergeCell ref="G234:AD234"/>
    <mergeCell ref="G235:AD235"/>
    <mergeCell ref="G236:AD236"/>
    <mergeCell ref="G237:AD237"/>
    <mergeCell ref="G238:AD238"/>
    <mergeCell ref="G239:AD239"/>
    <mergeCell ref="G240:AD240"/>
    <mergeCell ref="V274:AD275"/>
    <mergeCell ref="F278:AD278"/>
    <mergeCell ref="D280:E280"/>
    <mergeCell ref="F282:AD282"/>
    <mergeCell ref="F283:AD283"/>
    <mergeCell ref="F255:I259"/>
    <mergeCell ref="K255:P255"/>
    <mergeCell ref="V255:W255"/>
    <mergeCell ref="X255:AD255"/>
    <mergeCell ref="K256:P256"/>
    <mergeCell ref="V256:W256"/>
    <mergeCell ref="X256:AD256"/>
    <mergeCell ref="K257:P257"/>
    <mergeCell ref="V257:W257"/>
    <mergeCell ref="X257:AD257"/>
    <mergeCell ref="K258:P258"/>
    <mergeCell ref="V258:W258"/>
    <mergeCell ref="X258:AD258"/>
    <mergeCell ref="K259:P259"/>
    <mergeCell ref="V259:W259"/>
    <mergeCell ref="X259:AD259"/>
    <mergeCell ref="R249:T259"/>
    <mergeCell ref="V249:W249"/>
    <mergeCell ref="X249:AD249"/>
    <mergeCell ref="D25:AD25"/>
    <mergeCell ref="K52:M52"/>
    <mergeCell ref="O126:S126"/>
    <mergeCell ref="O187:S187"/>
    <mergeCell ref="O220:S220"/>
    <mergeCell ref="V260:AD262"/>
    <mergeCell ref="D266:E266"/>
    <mergeCell ref="D268:E268"/>
    <mergeCell ref="F268:AD268"/>
    <mergeCell ref="D242:E242"/>
    <mergeCell ref="D244:E244"/>
    <mergeCell ref="F244:AD244"/>
    <mergeCell ref="F245:AD245"/>
    <mergeCell ref="F247:T247"/>
    <mergeCell ref="V247:AD247"/>
    <mergeCell ref="F249:I254"/>
    <mergeCell ref="K249:P250"/>
    <mergeCell ref="V250:W250"/>
    <mergeCell ref="X250:AD250"/>
    <mergeCell ref="K251:P252"/>
    <mergeCell ref="V251:W251"/>
    <mergeCell ref="X251:AD251"/>
    <mergeCell ref="V252:W252"/>
    <mergeCell ref="X252:AD252"/>
    <mergeCell ref="R293:W293"/>
    <mergeCell ref="O340:R340"/>
    <mergeCell ref="R417:V417"/>
    <mergeCell ref="F86:AD86"/>
    <mergeCell ref="F285:AD285"/>
    <mergeCell ref="F287:H287"/>
    <mergeCell ref="J287:O287"/>
    <mergeCell ref="Q287:S287"/>
    <mergeCell ref="U287:V287"/>
    <mergeCell ref="Y287:AA287"/>
    <mergeCell ref="X289:AD291"/>
    <mergeCell ref="F298:AD298"/>
    <mergeCell ref="F300:AD300"/>
    <mergeCell ref="F302:I302"/>
    <mergeCell ref="K302:P302"/>
    <mergeCell ref="V302:W302"/>
    <mergeCell ref="X302:AD302"/>
    <mergeCell ref="F270:AD270"/>
    <mergeCell ref="F271:AD271"/>
    <mergeCell ref="F273:I273"/>
    <mergeCell ref="K273:P273"/>
    <mergeCell ref="R273:T273"/>
    <mergeCell ref="V273:W273"/>
    <mergeCell ref="X273:AD273"/>
  </mergeCells>
  <hyperlinks>
    <hyperlink ref="K52" location="BasePop!A1" display="BasePop!A1"/>
    <hyperlink ref="O220" location="'Mat.Inf.-APS'!AK1" display="Mat.Inf.-APS'!AK1"/>
    <hyperlink ref="R293" location="'Mat.Inf.-APS'!BG1" display="Mat.Inf.-APS'!BG1"/>
    <hyperlink ref="O340" location="'Mat.Inf.-AAE'!D1" display="Mat.Inf.-APS'!D1"/>
    <hyperlink ref="O381" location="'Mat.Inf.-AAE'!Y1" display="Mat.Inf.-APS'!Y1"/>
    <hyperlink ref="R417" location="'Mat.Inf.-AAE'!AM1" display="Mat.Inf.-AAE'!AM1"/>
    <hyperlink ref="O453" location="'Mat.Inf.-AAE'!Y1" display="Mat.Inf.-APS'!Y1"/>
    <hyperlink ref="O453:Q453" location="'Mat.Inf.-Mat.RH'!F1" display="Mat.Inf.-Mat.RH"/>
    <hyperlink ref="O381:Q381" location="'Mat.Inf.-AAE'!Y1" display="Mat.Inf.-AAE - Criança"/>
    <hyperlink ref="O340:Q340" location="'Mat.Inf.-AAE'!F1" display="Mat.Inf.-AAE - Gestante"/>
    <hyperlink ref="U453" location="'Mat.Inf.-AAE'!Y1" display="Mat.Inf.-APS'!Y1"/>
    <hyperlink ref="U453:W453" location="'Mat.Inf.-Mat.AR'!F1" display="Mat.Inf.-Mat.AR"/>
    <hyperlink ref="O187" location="'Mat.Inf.-APS'!D1" display="Mat.Inf.-APS'!D1"/>
    <hyperlink ref="O187:Q187" location="'Mat.Inf-ApDiag'!D1" display="Aba Mat.Inf.-Apoio Diagnóstico"/>
    <hyperlink ref="O220:Q220" location="'Mat.Inf.-APS'!AI1" display="Aba - Mat.Inf.-APS - Criança"/>
    <hyperlink ref="K52:L52" location="BasePop!H1" display="Aba - BasePop"/>
    <hyperlink ref="O187:S187" location="'Mat.Inf-ApDiag'!H3" display="Aba Mat.Inf.-Apoio Diagnóstico"/>
    <hyperlink ref="O220:S220" location="'Mat.Inf.-APS'!AI1" display="Aba - Mat.Inf.-APS - Criança"/>
    <hyperlink ref="R293:T293" location="'Mat.Inf.-APS'!BG1" display="Aba - Mat.Inf.-APS - Capacidade Operacional"/>
    <hyperlink ref="R417:T417" location="'Mat.Inf.-AAE'!AM1" display="Mat.Inf.-AAE - Capacidade Operacional"/>
  </hyperlinks>
  <pageMargins left="0.511811024" right="0.511811024" top="0.78740157499999996" bottom="0.78740157499999996" header="0.31496062000000002" footer="0.31496062000000002"/>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M69"/>
  <sheetViews>
    <sheetView showGridLines="0" zoomScale="150" zoomScaleNormal="150" workbookViewId="0">
      <pane xSplit="4" ySplit="13" topLeftCell="N41" activePane="bottomRight" state="frozen"/>
      <selection pane="topRight" activeCell="D1" sqref="D1"/>
      <selection pane="bottomLeft" activeCell="A15" sqref="A15"/>
      <selection pane="bottomRight" activeCell="S32" sqref="S32"/>
    </sheetView>
  </sheetViews>
  <sheetFormatPr defaultRowHeight="12.75" x14ac:dyDescent="0.25"/>
  <cols>
    <col min="1" max="1" width="1.7109375" style="117" customWidth="1"/>
    <col min="2" max="3" width="15.7109375" style="117" customWidth="1"/>
    <col min="4" max="4" width="5.7109375" style="117" customWidth="1"/>
    <col min="5" max="6" width="5.7109375" style="117" hidden="1" customWidth="1"/>
    <col min="7" max="7" width="2.7109375" style="117" customWidth="1"/>
    <col min="8" max="9" width="15.7109375" style="121" customWidth="1"/>
    <col min="10" max="10" width="2.7109375" style="115" customWidth="1"/>
    <col min="11" max="13" width="15.7109375" style="121" customWidth="1"/>
    <col min="14" max="14" width="2.7109375" style="115" customWidth="1"/>
    <col min="15" max="17" width="15.7109375" style="121" customWidth="1"/>
    <col min="18" max="18" width="2.7109375" style="117" customWidth="1"/>
    <col min="19" max="19" width="15.7109375" style="121" customWidth="1"/>
    <col min="20" max="20" width="1.7109375" style="115" customWidth="1"/>
    <col min="21" max="16384" width="9.140625" style="117"/>
  </cols>
  <sheetData>
    <row r="1" spans="2:65" s="114" customFormat="1" ht="5.0999999999999996" customHeight="1" x14ac:dyDescent="0.25">
      <c r="J1" s="115"/>
      <c r="N1" s="115"/>
      <c r="T1" s="115"/>
    </row>
    <row r="2" spans="2:65" ht="19.5" thickBot="1" x14ac:dyDescent="0.3">
      <c r="B2" s="116" t="s">
        <v>478</v>
      </c>
      <c r="C2" s="116"/>
      <c r="D2" s="116"/>
      <c r="E2" s="116"/>
      <c r="F2" s="116"/>
      <c r="G2" s="114"/>
      <c r="H2" s="114"/>
      <c r="I2" s="117"/>
      <c r="J2" s="117"/>
      <c r="K2" s="117"/>
      <c r="L2" s="117"/>
      <c r="M2" s="117"/>
      <c r="N2" s="117"/>
      <c r="O2" s="117"/>
      <c r="P2" s="117"/>
      <c r="Q2" s="117"/>
      <c r="R2" s="114"/>
      <c r="S2" s="114"/>
      <c r="T2" s="114"/>
      <c r="U2" s="118"/>
      <c r="AI2" s="114"/>
      <c r="AJ2" s="114"/>
      <c r="AK2" s="114"/>
      <c r="AL2" s="114"/>
      <c r="AM2" s="114"/>
      <c r="AN2" s="118"/>
      <c r="AO2" s="118"/>
      <c r="AP2" s="118"/>
      <c r="AQ2" s="118"/>
      <c r="AR2" s="118"/>
      <c r="AS2" s="118"/>
      <c r="AT2" s="118"/>
      <c r="AU2" s="118"/>
      <c r="AV2" s="118"/>
      <c r="AW2" s="118"/>
      <c r="AX2" s="118"/>
      <c r="AY2" s="118"/>
      <c r="AZ2" s="118"/>
      <c r="BA2" s="118"/>
      <c r="BB2" s="118"/>
      <c r="BC2" s="119"/>
      <c r="BD2" s="119"/>
      <c r="BE2" s="119"/>
      <c r="BF2" s="119"/>
      <c r="BG2" s="118"/>
      <c r="BH2" s="118"/>
      <c r="BI2" s="118"/>
      <c r="BJ2" s="118"/>
      <c r="BK2" s="118"/>
      <c r="BL2" s="118"/>
      <c r="BM2" s="118"/>
    </row>
    <row r="3" spans="2:65" ht="20.100000000000001" customHeight="1" thickBot="1" x14ac:dyDescent="0.3">
      <c r="B3" s="179" t="s">
        <v>480</v>
      </c>
      <c r="C3" s="179"/>
      <c r="D3" s="120"/>
      <c r="E3" s="120"/>
      <c r="F3" s="120"/>
      <c r="H3" s="184" t="s">
        <v>531</v>
      </c>
      <c r="I3" s="228" t="s">
        <v>725</v>
      </c>
      <c r="J3" s="229"/>
      <c r="K3" s="230"/>
    </row>
    <row r="4" spans="2:65" ht="5.0999999999999996" customHeight="1" x14ac:dyDescent="0.25">
      <c r="B4" s="122"/>
      <c r="C4" s="122"/>
      <c r="D4" s="122"/>
      <c r="E4" s="122"/>
      <c r="F4" s="122"/>
      <c r="J4" s="117"/>
    </row>
    <row r="6" spans="2:65" ht="5.0999999999999996" customHeight="1" x14ac:dyDescent="0.25">
      <c r="B6" s="122"/>
      <c r="C6" s="122"/>
      <c r="D6" s="122"/>
      <c r="E6" s="122"/>
      <c r="F6" s="122"/>
    </row>
    <row r="7" spans="2:65" s="123" customFormat="1" ht="15" customHeight="1" x14ac:dyDescent="0.25">
      <c r="B7" s="123" t="s">
        <v>326</v>
      </c>
      <c r="H7" s="329" t="s">
        <v>327</v>
      </c>
      <c r="I7" s="329"/>
      <c r="J7" s="124"/>
      <c r="K7" s="329" t="s">
        <v>328</v>
      </c>
      <c r="L7" s="329"/>
      <c r="M7" s="329"/>
      <c r="N7" s="124"/>
      <c r="O7" s="329" t="s">
        <v>329</v>
      </c>
      <c r="P7" s="329"/>
      <c r="Q7" s="329"/>
      <c r="S7" s="124" t="s">
        <v>508</v>
      </c>
      <c r="T7" s="124"/>
      <c r="X7" s="117"/>
    </row>
    <row r="8" spans="2:65" s="125" customFormat="1" ht="15" customHeight="1" x14ac:dyDescent="0.25">
      <c r="B8" s="324" t="s">
        <v>757</v>
      </c>
      <c r="C8" s="324"/>
      <c r="D8" s="324"/>
      <c r="E8" s="168"/>
      <c r="F8" s="168"/>
      <c r="H8" s="339" t="s">
        <v>83</v>
      </c>
      <c r="I8" s="340"/>
      <c r="J8" s="126"/>
      <c r="K8" s="336" t="s">
        <v>82</v>
      </c>
      <c r="L8" s="337"/>
      <c r="M8" s="338"/>
      <c r="N8" s="126"/>
      <c r="O8" s="333" t="s">
        <v>644</v>
      </c>
      <c r="P8" s="333"/>
      <c r="Q8" s="333"/>
      <c r="S8" s="328" t="s">
        <v>311</v>
      </c>
      <c r="T8" s="126"/>
      <c r="V8" s="117"/>
      <c r="X8" s="117"/>
    </row>
    <row r="9" spans="2:65" s="125" customFormat="1" ht="15" customHeight="1" x14ac:dyDescent="0.25">
      <c r="B9" s="325" t="s">
        <v>759</v>
      </c>
      <c r="C9" s="325"/>
      <c r="D9" s="325"/>
      <c r="E9" s="169"/>
      <c r="F9" s="169"/>
      <c r="H9" s="330" t="s">
        <v>495</v>
      </c>
      <c r="I9" s="331" t="s">
        <v>74</v>
      </c>
      <c r="J9" s="126"/>
      <c r="K9" s="160" t="s">
        <v>75</v>
      </c>
      <c r="L9" s="160" t="s">
        <v>79</v>
      </c>
      <c r="M9" s="160" t="s">
        <v>80</v>
      </c>
      <c r="N9" s="126"/>
      <c r="O9" s="160" t="s">
        <v>75</v>
      </c>
      <c r="P9" s="160" t="s">
        <v>79</v>
      </c>
      <c r="Q9" s="160" t="s">
        <v>80</v>
      </c>
      <c r="S9" s="328"/>
      <c r="T9" s="126"/>
      <c r="X9" s="117"/>
    </row>
    <row r="10" spans="2:65" s="125" customFormat="1" ht="15" customHeight="1" x14ac:dyDescent="0.2">
      <c r="B10" s="325"/>
      <c r="C10" s="325"/>
      <c r="D10" s="325"/>
      <c r="E10" s="169"/>
      <c r="F10" s="169"/>
      <c r="H10" s="330"/>
      <c r="I10" s="331"/>
      <c r="J10" s="126"/>
      <c r="K10" s="221">
        <f>Tutorial!V77</f>
        <v>1.1000000000000001</v>
      </c>
      <c r="L10" s="221">
        <f>Tutorial!V78</f>
        <v>0.85</v>
      </c>
      <c r="M10" s="221">
        <f>Tutorial!V79</f>
        <v>0.15</v>
      </c>
      <c r="N10" s="126"/>
      <c r="O10" s="334" t="s">
        <v>509</v>
      </c>
      <c r="P10" s="221">
        <f>Tutorial!V98</f>
        <v>0.85</v>
      </c>
      <c r="Q10" s="221">
        <f>Tutorial!V99</f>
        <v>0.15</v>
      </c>
      <c r="S10" s="328"/>
      <c r="T10" s="126"/>
    </row>
    <row r="11" spans="2:65" s="127" customFormat="1" ht="15" customHeight="1" x14ac:dyDescent="0.25">
      <c r="B11" s="326" t="s">
        <v>515</v>
      </c>
      <c r="C11" s="327"/>
      <c r="D11" s="181">
        <f>SUM(F16:F65)</f>
        <v>25</v>
      </c>
      <c r="E11" s="170"/>
      <c r="F11" s="170"/>
      <c r="H11" s="175"/>
      <c r="I11" s="332"/>
      <c r="J11" s="128"/>
      <c r="K11" s="173" t="s">
        <v>78</v>
      </c>
      <c r="L11" s="173" t="s">
        <v>81</v>
      </c>
      <c r="M11" s="173" t="s">
        <v>81</v>
      </c>
      <c r="N11" s="128"/>
      <c r="O11" s="335"/>
      <c r="P11" s="173" t="s">
        <v>505</v>
      </c>
      <c r="Q11" s="173" t="s">
        <v>505</v>
      </c>
      <c r="S11" s="328"/>
      <c r="T11" s="128"/>
    </row>
    <row r="12" spans="2:65" s="114" customFormat="1" ht="5.0999999999999996" customHeight="1" x14ac:dyDescent="0.25"/>
    <row r="13" spans="2:65" s="114" customFormat="1" ht="15" customHeight="1" x14ac:dyDescent="0.25">
      <c r="B13" s="320" t="s">
        <v>758</v>
      </c>
      <c r="C13" s="320"/>
      <c r="D13" s="320"/>
      <c r="E13" s="170"/>
      <c r="F13" s="170"/>
      <c r="H13" s="174">
        <f>SUM(H16:H65)</f>
        <v>53125</v>
      </c>
      <c r="I13" s="176">
        <v>1</v>
      </c>
      <c r="J13" s="129"/>
      <c r="K13" s="174">
        <f t="shared" ref="K13:M13" si="0">SUM(K16:K65)</f>
        <v>58437.500000000007</v>
      </c>
      <c r="L13" s="174">
        <f t="shared" si="0"/>
        <v>49671.875</v>
      </c>
      <c r="M13" s="174">
        <f t="shared" si="0"/>
        <v>8765.625</v>
      </c>
      <c r="N13" s="129"/>
      <c r="O13" s="174">
        <f>SUM(O16:O65)</f>
        <v>106250</v>
      </c>
      <c r="P13" s="174">
        <f t="shared" ref="P13:Q13" si="1">SUM(P16:P65)</f>
        <v>90312.5</v>
      </c>
      <c r="Q13" s="174">
        <f t="shared" si="1"/>
        <v>15937.5</v>
      </c>
      <c r="S13" s="176">
        <f>IF(S14=0,0,SUM(S16:S65)/S14)</f>
        <v>0.98627600000000026</v>
      </c>
      <c r="T13" s="129"/>
    </row>
    <row r="14" spans="2:65" s="114" customFormat="1" ht="15" customHeight="1" x14ac:dyDescent="0.25">
      <c r="B14" s="130"/>
      <c r="C14" s="130"/>
      <c r="D14" s="130"/>
      <c r="E14" s="130"/>
      <c r="F14" s="130"/>
      <c r="H14" s="131"/>
      <c r="I14" s="132"/>
      <c r="J14" s="129"/>
      <c r="K14" s="131"/>
      <c r="L14" s="131"/>
      <c r="M14" s="131"/>
      <c r="N14" s="129"/>
      <c r="O14" s="131"/>
      <c r="P14" s="131"/>
      <c r="Q14" s="131"/>
      <c r="S14" s="152">
        <f>COUNTA(B16:B65)</f>
        <v>25</v>
      </c>
      <c r="T14" s="129"/>
    </row>
    <row r="15" spans="2:65" s="114" customFormat="1" ht="15" hidden="1" customHeight="1" thickBot="1" x14ac:dyDescent="0.3">
      <c r="H15" s="133"/>
      <c r="I15" s="133"/>
      <c r="K15" s="133"/>
      <c r="L15" s="133"/>
      <c r="M15" s="133"/>
      <c r="O15" s="133"/>
      <c r="P15" s="133"/>
      <c r="Q15" s="133"/>
      <c r="S15" s="133"/>
    </row>
    <row r="16" spans="2:65" ht="15" x14ac:dyDescent="0.25">
      <c r="B16" s="321" t="s">
        <v>760</v>
      </c>
      <c r="C16" s="322"/>
      <c r="D16" s="323"/>
      <c r="E16" s="171" t="str">
        <f>TRIM(B16)</f>
        <v>Anamã</v>
      </c>
      <c r="F16" s="171">
        <f>IF(E16&lt;&gt;"",1,0)</f>
        <v>1</v>
      </c>
      <c r="H16" s="232">
        <v>196</v>
      </c>
      <c r="I16" s="177">
        <f>IF(H16&lt;=0,"",H16/$H$13)</f>
        <v>3.6894117647058825E-3</v>
      </c>
      <c r="K16" s="135">
        <f>H16*$K$10</f>
        <v>215.60000000000002</v>
      </c>
      <c r="L16" s="135">
        <f>K16*$L$10</f>
        <v>183.26000000000002</v>
      </c>
      <c r="M16" s="135">
        <f>K16*$M$10</f>
        <v>32.340000000000003</v>
      </c>
      <c r="O16" s="232">
        <v>392</v>
      </c>
      <c r="P16" s="135">
        <f t="shared" ref="P16:P47" si="2">O16*$P$10</f>
        <v>333.2</v>
      </c>
      <c r="Q16" s="135">
        <f t="shared" ref="Q16:Q47" si="3">O16*$Q$10</f>
        <v>58.8</v>
      </c>
      <c r="S16" s="233">
        <v>0.99590000000000001</v>
      </c>
      <c r="V16" s="134"/>
    </row>
    <row r="17" spans="2:22" ht="15" x14ac:dyDescent="0.25">
      <c r="B17" s="321" t="s">
        <v>761</v>
      </c>
      <c r="C17" s="322"/>
      <c r="D17" s="323"/>
      <c r="E17" s="171" t="str">
        <f t="shared" ref="E17:E65" si="4">TRIM(B17)</f>
        <v>Anori</v>
      </c>
      <c r="F17" s="171">
        <f t="shared" ref="F17:F65" si="5">IF(E17&lt;&gt;"",1,0)</f>
        <v>1</v>
      </c>
      <c r="H17" s="232">
        <v>257</v>
      </c>
      <c r="I17" s="177">
        <f t="shared" ref="I17:I64" si="6">IF(H17&lt;=0,"",H17/$H$13)</f>
        <v>4.837647058823529E-3</v>
      </c>
      <c r="K17" s="135">
        <f t="shared" ref="K17:K65" si="7">H17*$K$10</f>
        <v>282.70000000000005</v>
      </c>
      <c r="L17" s="135">
        <f t="shared" ref="L17:L65" si="8">K17*$L$10</f>
        <v>240.29500000000004</v>
      </c>
      <c r="M17" s="135">
        <f t="shared" ref="M17:M65" si="9">K17*$M$10</f>
        <v>42.405000000000008</v>
      </c>
      <c r="O17" s="232">
        <v>514</v>
      </c>
      <c r="P17" s="135">
        <f t="shared" si="2"/>
        <v>436.9</v>
      </c>
      <c r="Q17" s="135">
        <f t="shared" si="3"/>
        <v>77.099999999999994</v>
      </c>
      <c r="S17" s="233">
        <v>0.99829999999999997</v>
      </c>
      <c r="V17" s="134"/>
    </row>
    <row r="18" spans="2:22" ht="15" x14ac:dyDescent="0.25">
      <c r="B18" s="321" t="s">
        <v>762</v>
      </c>
      <c r="C18" s="322"/>
      <c r="D18" s="323"/>
      <c r="E18" s="171" t="str">
        <f t="shared" si="4"/>
        <v>Autazes</v>
      </c>
      <c r="F18" s="171">
        <f t="shared" si="5"/>
        <v>1</v>
      </c>
      <c r="H18" s="232">
        <v>897</v>
      </c>
      <c r="I18" s="177">
        <f t="shared" si="6"/>
        <v>1.6884705882352941E-2</v>
      </c>
      <c r="K18" s="135">
        <f t="shared" si="7"/>
        <v>986.7</v>
      </c>
      <c r="L18" s="135">
        <f t="shared" si="8"/>
        <v>838.69500000000005</v>
      </c>
      <c r="M18" s="135">
        <f t="shared" si="9"/>
        <v>148.005</v>
      </c>
      <c r="O18" s="232">
        <v>1794</v>
      </c>
      <c r="P18" s="135">
        <f t="shared" si="2"/>
        <v>1524.8999999999999</v>
      </c>
      <c r="Q18" s="135">
        <f t="shared" si="3"/>
        <v>269.09999999999997</v>
      </c>
      <c r="S18" s="233">
        <v>0.99739999999999995</v>
      </c>
      <c r="V18" s="134"/>
    </row>
    <row r="19" spans="2:22" ht="15" x14ac:dyDescent="0.25">
      <c r="B19" s="321" t="s">
        <v>763</v>
      </c>
      <c r="C19" s="322"/>
      <c r="D19" s="323"/>
      <c r="E19" s="171" t="str">
        <f t="shared" si="4"/>
        <v>Barcelos</v>
      </c>
      <c r="F19" s="171">
        <f t="shared" si="5"/>
        <v>1</v>
      </c>
      <c r="H19" s="232">
        <v>524</v>
      </c>
      <c r="I19" s="177">
        <f t="shared" si="6"/>
        <v>9.863529411764705E-3</v>
      </c>
      <c r="K19" s="135">
        <f t="shared" si="7"/>
        <v>576.40000000000009</v>
      </c>
      <c r="L19" s="135">
        <f t="shared" si="8"/>
        <v>489.94000000000005</v>
      </c>
      <c r="M19" s="135">
        <f t="shared" si="9"/>
        <v>86.460000000000008</v>
      </c>
      <c r="O19" s="232">
        <v>1048</v>
      </c>
      <c r="P19" s="135">
        <f t="shared" si="2"/>
        <v>890.8</v>
      </c>
      <c r="Q19" s="135">
        <f t="shared" si="3"/>
        <v>157.19999999999999</v>
      </c>
      <c r="S19" s="233">
        <v>0.99739999999999995</v>
      </c>
      <c r="V19" s="134"/>
    </row>
    <row r="20" spans="2:22" ht="15" x14ac:dyDescent="0.25">
      <c r="B20" s="321" t="s">
        <v>764</v>
      </c>
      <c r="C20" s="322"/>
      <c r="D20" s="323"/>
      <c r="E20" s="171" t="str">
        <f t="shared" si="4"/>
        <v>Beruri</v>
      </c>
      <c r="F20" s="171">
        <f t="shared" si="5"/>
        <v>1</v>
      </c>
      <c r="H20" s="232">
        <v>597</v>
      </c>
      <c r="I20" s="177">
        <f t="shared" si="6"/>
        <v>1.1237647058823529E-2</v>
      </c>
      <c r="K20" s="135">
        <f t="shared" si="7"/>
        <v>656.7</v>
      </c>
      <c r="L20" s="135">
        <f t="shared" si="8"/>
        <v>558.19500000000005</v>
      </c>
      <c r="M20" s="135">
        <f t="shared" si="9"/>
        <v>98.50500000000001</v>
      </c>
      <c r="O20" s="232">
        <v>1194</v>
      </c>
      <c r="P20" s="135">
        <f t="shared" si="2"/>
        <v>1014.9</v>
      </c>
      <c r="Q20" s="135">
        <f t="shared" si="3"/>
        <v>179.1</v>
      </c>
      <c r="S20" s="233">
        <v>0.99670000000000003</v>
      </c>
      <c r="V20" s="134"/>
    </row>
    <row r="21" spans="2:22" ht="15" x14ac:dyDescent="0.25">
      <c r="B21" s="321" t="s">
        <v>765</v>
      </c>
      <c r="C21" s="322"/>
      <c r="D21" s="323"/>
      <c r="E21" s="171" t="str">
        <f t="shared" si="4"/>
        <v>Boca do Acre</v>
      </c>
      <c r="F21" s="171">
        <f t="shared" si="5"/>
        <v>1</v>
      </c>
      <c r="H21" s="232">
        <v>771</v>
      </c>
      <c r="I21" s="177">
        <f t="shared" si="6"/>
        <v>1.4512941176470588E-2</v>
      </c>
      <c r="K21" s="135">
        <f t="shared" si="7"/>
        <v>848.1</v>
      </c>
      <c r="L21" s="135">
        <f t="shared" si="8"/>
        <v>720.88499999999999</v>
      </c>
      <c r="M21" s="135">
        <f t="shared" si="9"/>
        <v>127.215</v>
      </c>
      <c r="O21" s="232">
        <v>1542</v>
      </c>
      <c r="P21" s="135">
        <f t="shared" si="2"/>
        <v>1310.7</v>
      </c>
      <c r="Q21" s="135">
        <f t="shared" si="3"/>
        <v>231.29999999999998</v>
      </c>
      <c r="S21" s="233">
        <v>0.99639999999999995</v>
      </c>
      <c r="V21" s="134"/>
    </row>
    <row r="22" spans="2:22" ht="15" x14ac:dyDescent="0.25">
      <c r="B22" s="321" t="s">
        <v>766</v>
      </c>
      <c r="C22" s="322"/>
      <c r="D22" s="323"/>
      <c r="E22" s="171" t="str">
        <f t="shared" si="4"/>
        <v>Caapiranga</v>
      </c>
      <c r="F22" s="171">
        <f t="shared" si="5"/>
        <v>1</v>
      </c>
      <c r="H22" s="232">
        <v>216</v>
      </c>
      <c r="I22" s="177">
        <f t="shared" si="6"/>
        <v>4.0658823529411761E-3</v>
      </c>
      <c r="K22" s="135">
        <f t="shared" si="7"/>
        <v>237.60000000000002</v>
      </c>
      <c r="L22" s="135">
        <f t="shared" si="8"/>
        <v>201.96</v>
      </c>
      <c r="M22" s="135">
        <f t="shared" si="9"/>
        <v>35.64</v>
      </c>
      <c r="O22" s="232">
        <v>432</v>
      </c>
      <c r="P22" s="135">
        <f t="shared" si="2"/>
        <v>367.2</v>
      </c>
      <c r="Q22" s="135">
        <f t="shared" si="3"/>
        <v>64.8</v>
      </c>
      <c r="S22" s="233">
        <v>0.99580000000000002</v>
      </c>
      <c r="V22" s="134"/>
    </row>
    <row r="23" spans="2:22" ht="15" x14ac:dyDescent="0.25">
      <c r="B23" s="321" t="s">
        <v>767</v>
      </c>
      <c r="C23" s="322"/>
      <c r="D23" s="323"/>
      <c r="E23" s="171" t="str">
        <f t="shared" si="4"/>
        <v>Canutama</v>
      </c>
      <c r="F23" s="171">
        <f t="shared" si="5"/>
        <v>1</v>
      </c>
      <c r="H23" s="232">
        <v>191</v>
      </c>
      <c r="I23" s="177">
        <f t="shared" si="6"/>
        <v>3.5952941176470589E-3</v>
      </c>
      <c r="K23" s="135">
        <f t="shared" si="7"/>
        <v>210.10000000000002</v>
      </c>
      <c r="L23" s="135">
        <f t="shared" si="8"/>
        <v>178.58500000000001</v>
      </c>
      <c r="M23" s="135">
        <f t="shared" si="9"/>
        <v>31.515000000000001</v>
      </c>
      <c r="O23" s="232">
        <v>382</v>
      </c>
      <c r="P23" s="135">
        <f t="shared" si="2"/>
        <v>324.7</v>
      </c>
      <c r="Q23" s="135">
        <f t="shared" si="3"/>
        <v>57.3</v>
      </c>
      <c r="S23" s="233">
        <v>0.99529999999999996</v>
      </c>
      <c r="V23" s="134"/>
    </row>
    <row r="24" spans="2:22" ht="15" x14ac:dyDescent="0.25">
      <c r="B24" s="321" t="s">
        <v>768</v>
      </c>
      <c r="C24" s="322"/>
      <c r="D24" s="323"/>
      <c r="E24" s="171" t="str">
        <f t="shared" si="4"/>
        <v>Careiro</v>
      </c>
      <c r="F24" s="171">
        <f t="shared" si="5"/>
        <v>1</v>
      </c>
      <c r="H24" s="232">
        <v>512</v>
      </c>
      <c r="I24" s="177">
        <f t="shared" si="6"/>
        <v>9.6376470588235286E-3</v>
      </c>
      <c r="K24" s="135">
        <f t="shared" si="7"/>
        <v>563.20000000000005</v>
      </c>
      <c r="L24" s="135">
        <f t="shared" si="8"/>
        <v>478.72</v>
      </c>
      <c r="M24" s="135">
        <f t="shared" si="9"/>
        <v>84.48</v>
      </c>
      <c r="O24" s="232">
        <v>1024</v>
      </c>
      <c r="P24" s="135">
        <f t="shared" si="2"/>
        <v>870.4</v>
      </c>
      <c r="Q24" s="135">
        <f t="shared" si="3"/>
        <v>153.6</v>
      </c>
      <c r="S24" s="233">
        <v>0.99719999999999998</v>
      </c>
      <c r="V24" s="134"/>
    </row>
    <row r="25" spans="2:22" ht="15" x14ac:dyDescent="0.25">
      <c r="B25" s="321" t="s">
        <v>769</v>
      </c>
      <c r="C25" s="322"/>
      <c r="D25" s="323"/>
      <c r="E25" s="171" t="str">
        <f t="shared" si="4"/>
        <v>Careiro da Várzea</v>
      </c>
      <c r="F25" s="171">
        <f t="shared" si="5"/>
        <v>1</v>
      </c>
      <c r="H25" s="232">
        <v>237</v>
      </c>
      <c r="I25" s="177">
        <f t="shared" si="6"/>
        <v>4.4611764705882349E-3</v>
      </c>
      <c r="K25" s="135">
        <f t="shared" si="7"/>
        <v>260.70000000000005</v>
      </c>
      <c r="L25" s="135">
        <f t="shared" si="8"/>
        <v>221.59500000000003</v>
      </c>
      <c r="M25" s="135">
        <f t="shared" si="9"/>
        <v>39.105000000000004</v>
      </c>
      <c r="O25" s="232">
        <v>474</v>
      </c>
      <c r="P25" s="135">
        <f t="shared" si="2"/>
        <v>402.9</v>
      </c>
      <c r="Q25" s="135">
        <f t="shared" si="3"/>
        <v>71.099999999999994</v>
      </c>
      <c r="S25" s="233">
        <v>0.99890000000000001</v>
      </c>
      <c r="V25" s="134"/>
    </row>
    <row r="26" spans="2:22" ht="15" x14ac:dyDescent="0.25">
      <c r="B26" s="321" t="s">
        <v>770</v>
      </c>
      <c r="C26" s="322"/>
      <c r="D26" s="323"/>
      <c r="E26" s="171" t="str">
        <f t="shared" si="4"/>
        <v>Coari</v>
      </c>
      <c r="F26" s="171">
        <f t="shared" si="5"/>
        <v>1</v>
      </c>
      <c r="H26" s="232">
        <v>1656</v>
      </c>
      <c r="I26" s="177">
        <f t="shared" si="6"/>
        <v>3.1171764705882354E-2</v>
      </c>
      <c r="K26" s="135">
        <f t="shared" si="7"/>
        <v>1821.6000000000001</v>
      </c>
      <c r="L26" s="135">
        <f t="shared" si="8"/>
        <v>1548.3600000000001</v>
      </c>
      <c r="M26" s="135">
        <f t="shared" si="9"/>
        <v>273.24</v>
      </c>
      <c r="O26" s="232">
        <v>3312</v>
      </c>
      <c r="P26" s="135">
        <f t="shared" si="2"/>
        <v>2815.2</v>
      </c>
      <c r="Q26" s="135">
        <f t="shared" si="3"/>
        <v>496.79999999999995</v>
      </c>
      <c r="S26" s="233">
        <v>0.99370000000000003</v>
      </c>
      <c r="V26" s="134"/>
    </row>
    <row r="27" spans="2:22" ht="15" x14ac:dyDescent="0.25">
      <c r="B27" s="321" t="s">
        <v>771</v>
      </c>
      <c r="C27" s="322"/>
      <c r="D27" s="323"/>
      <c r="E27" s="171" t="str">
        <f t="shared" si="4"/>
        <v>Codajás</v>
      </c>
      <c r="F27" s="171">
        <f t="shared" si="5"/>
        <v>1</v>
      </c>
      <c r="H27" s="232">
        <v>439</v>
      </c>
      <c r="I27" s="177">
        <f t="shared" si="6"/>
        <v>8.263529411764706E-3</v>
      </c>
      <c r="K27" s="135">
        <f t="shared" si="7"/>
        <v>482.90000000000003</v>
      </c>
      <c r="L27" s="135">
        <f t="shared" si="8"/>
        <v>410.46500000000003</v>
      </c>
      <c r="M27" s="135">
        <f t="shared" si="9"/>
        <v>72.435000000000002</v>
      </c>
      <c r="O27" s="232">
        <v>878</v>
      </c>
      <c r="P27" s="135">
        <f t="shared" si="2"/>
        <v>746.3</v>
      </c>
      <c r="Q27" s="135">
        <f t="shared" si="3"/>
        <v>131.69999999999999</v>
      </c>
      <c r="S27" s="233">
        <v>0.99560000000000004</v>
      </c>
      <c r="V27" s="134"/>
    </row>
    <row r="28" spans="2:22" ht="15" x14ac:dyDescent="0.25">
      <c r="B28" s="321" t="s">
        <v>772</v>
      </c>
      <c r="C28" s="322"/>
      <c r="D28" s="323"/>
      <c r="E28" s="171" t="str">
        <f t="shared" si="4"/>
        <v>Iranduba</v>
      </c>
      <c r="F28" s="171">
        <f t="shared" si="5"/>
        <v>1</v>
      </c>
      <c r="H28" s="232">
        <v>941</v>
      </c>
      <c r="I28" s="177">
        <f t="shared" si="6"/>
        <v>1.7712941176470588E-2</v>
      </c>
      <c r="K28" s="135">
        <f t="shared" si="7"/>
        <v>1035.1000000000001</v>
      </c>
      <c r="L28" s="135">
        <f t="shared" si="8"/>
        <v>879.83500000000004</v>
      </c>
      <c r="M28" s="135">
        <f t="shared" si="9"/>
        <v>155.26500000000001</v>
      </c>
      <c r="O28" s="232">
        <v>1882</v>
      </c>
      <c r="P28" s="135">
        <f t="shared" si="2"/>
        <v>1599.7</v>
      </c>
      <c r="Q28" s="135">
        <f t="shared" si="3"/>
        <v>282.3</v>
      </c>
      <c r="S28" s="233">
        <v>0.99170000000000003</v>
      </c>
      <c r="V28" s="134"/>
    </row>
    <row r="29" spans="2:22" ht="15" x14ac:dyDescent="0.25">
      <c r="B29" s="321" t="s">
        <v>773</v>
      </c>
      <c r="C29" s="322"/>
      <c r="D29" s="323"/>
      <c r="E29" s="171" t="str">
        <f t="shared" si="4"/>
        <v>Lábrea</v>
      </c>
      <c r="F29" s="171">
        <f t="shared" si="5"/>
        <v>1</v>
      </c>
      <c r="H29" s="232">
        <v>741</v>
      </c>
      <c r="I29" s="177">
        <f t="shared" si="6"/>
        <v>1.3948235294117647E-2</v>
      </c>
      <c r="K29" s="135">
        <f t="shared" si="7"/>
        <v>815.1</v>
      </c>
      <c r="L29" s="135">
        <f t="shared" si="8"/>
        <v>692.83500000000004</v>
      </c>
      <c r="M29" s="135">
        <f t="shared" si="9"/>
        <v>122.265</v>
      </c>
      <c r="O29" s="232">
        <v>1482</v>
      </c>
      <c r="P29" s="135">
        <f t="shared" si="2"/>
        <v>1259.7</v>
      </c>
      <c r="Q29" s="135">
        <f t="shared" si="3"/>
        <v>222.29999999999998</v>
      </c>
      <c r="S29" s="233">
        <v>0.996</v>
      </c>
      <c r="V29" s="134"/>
    </row>
    <row r="30" spans="2:22" ht="15" x14ac:dyDescent="0.25">
      <c r="B30" s="321" t="s">
        <v>774</v>
      </c>
      <c r="C30" s="322"/>
      <c r="D30" s="323"/>
      <c r="E30" s="171" t="str">
        <f t="shared" si="4"/>
        <v>Manacapuru</v>
      </c>
      <c r="F30" s="171">
        <f t="shared" si="5"/>
        <v>1</v>
      </c>
      <c r="H30" s="232">
        <v>1938</v>
      </c>
      <c r="I30" s="177">
        <f t="shared" si="6"/>
        <v>3.6479999999999999E-2</v>
      </c>
      <c r="K30" s="135">
        <f t="shared" si="7"/>
        <v>2131.8000000000002</v>
      </c>
      <c r="L30" s="135">
        <f t="shared" si="8"/>
        <v>1812.0300000000002</v>
      </c>
      <c r="M30" s="135">
        <f t="shared" si="9"/>
        <v>319.77000000000004</v>
      </c>
      <c r="O30" s="232">
        <v>3876</v>
      </c>
      <c r="P30" s="135">
        <f t="shared" si="2"/>
        <v>3294.6</v>
      </c>
      <c r="Q30" s="135">
        <f t="shared" si="3"/>
        <v>581.4</v>
      </c>
      <c r="S30" s="233">
        <v>0.99260000000000004</v>
      </c>
      <c r="V30" s="134"/>
    </row>
    <row r="31" spans="2:22" ht="15" x14ac:dyDescent="0.25">
      <c r="B31" s="321" t="s">
        <v>775</v>
      </c>
      <c r="C31" s="322"/>
      <c r="D31" s="323"/>
      <c r="E31" s="171" t="str">
        <f t="shared" si="4"/>
        <v>Manaquiri</v>
      </c>
      <c r="F31" s="171">
        <f t="shared" si="5"/>
        <v>1</v>
      </c>
      <c r="H31" s="232">
        <v>300</v>
      </c>
      <c r="I31" s="177">
        <f t="shared" si="6"/>
        <v>5.6470588235294121E-3</v>
      </c>
      <c r="K31" s="135">
        <f t="shared" si="7"/>
        <v>330</v>
      </c>
      <c r="L31" s="135">
        <f t="shared" si="8"/>
        <v>280.5</v>
      </c>
      <c r="M31" s="135">
        <f t="shared" si="9"/>
        <v>49.5</v>
      </c>
      <c r="O31" s="232">
        <v>600</v>
      </c>
      <c r="P31" s="135">
        <f t="shared" si="2"/>
        <v>510</v>
      </c>
      <c r="Q31" s="135">
        <f t="shared" si="3"/>
        <v>90</v>
      </c>
      <c r="S31" s="233">
        <v>0.99780000000000002</v>
      </c>
      <c r="V31" s="134"/>
    </row>
    <row r="32" spans="2:22" ht="15" x14ac:dyDescent="0.25">
      <c r="B32" s="321" t="s">
        <v>776</v>
      </c>
      <c r="C32" s="322"/>
      <c r="D32" s="323"/>
      <c r="E32" s="171" t="str">
        <f t="shared" si="4"/>
        <v>Manaus</v>
      </c>
      <c r="F32" s="171">
        <f t="shared" si="5"/>
        <v>1</v>
      </c>
      <c r="H32" s="232">
        <v>38498</v>
      </c>
      <c r="I32" s="177">
        <f t="shared" si="6"/>
        <v>0.72466823529411761</v>
      </c>
      <c r="K32" s="135">
        <f t="shared" si="7"/>
        <v>42347.8</v>
      </c>
      <c r="L32" s="135">
        <f t="shared" si="8"/>
        <v>35995.630000000005</v>
      </c>
      <c r="M32" s="135">
        <f t="shared" si="9"/>
        <v>6352.17</v>
      </c>
      <c r="O32" s="232">
        <v>76996</v>
      </c>
      <c r="P32" s="135">
        <f t="shared" si="2"/>
        <v>65446.6</v>
      </c>
      <c r="Q32" s="135">
        <f t="shared" si="3"/>
        <v>11549.4</v>
      </c>
      <c r="S32" s="233">
        <v>0.76379999999999992</v>
      </c>
      <c r="V32" s="134"/>
    </row>
    <row r="33" spans="2:22" ht="15" x14ac:dyDescent="0.25">
      <c r="B33" s="321" t="s">
        <v>777</v>
      </c>
      <c r="C33" s="322"/>
      <c r="D33" s="323"/>
      <c r="E33" s="171" t="str">
        <f t="shared" si="4"/>
        <v>Nova Olinda do Norte</v>
      </c>
      <c r="F33" s="171">
        <f t="shared" si="5"/>
        <v>1</v>
      </c>
      <c r="H33" s="232">
        <v>592</v>
      </c>
      <c r="I33" s="177">
        <f t="shared" si="6"/>
        <v>1.1143529411764707E-2</v>
      </c>
      <c r="K33" s="135">
        <f t="shared" si="7"/>
        <v>651.20000000000005</v>
      </c>
      <c r="L33" s="135">
        <f t="shared" si="8"/>
        <v>553.52</v>
      </c>
      <c r="M33" s="135">
        <f t="shared" si="9"/>
        <v>97.68</v>
      </c>
      <c r="O33" s="232">
        <v>1184</v>
      </c>
      <c r="P33" s="135">
        <f t="shared" si="2"/>
        <v>1006.4</v>
      </c>
      <c r="Q33" s="135">
        <f t="shared" si="3"/>
        <v>177.6</v>
      </c>
      <c r="S33" s="233">
        <v>0.99809999999999999</v>
      </c>
      <c r="V33" s="134"/>
    </row>
    <row r="34" spans="2:22" ht="15" x14ac:dyDescent="0.25">
      <c r="B34" s="321" t="s">
        <v>778</v>
      </c>
      <c r="C34" s="322"/>
      <c r="D34" s="323"/>
      <c r="E34" s="171" t="str">
        <f t="shared" si="4"/>
        <v>Novo Airão</v>
      </c>
      <c r="F34" s="171">
        <f t="shared" si="5"/>
        <v>1</v>
      </c>
      <c r="H34" s="232">
        <v>333</v>
      </c>
      <c r="I34" s="177">
        <f t="shared" si="6"/>
        <v>6.2682352941176474E-3</v>
      </c>
      <c r="K34" s="135">
        <f t="shared" si="7"/>
        <v>366.3</v>
      </c>
      <c r="L34" s="135">
        <f t="shared" si="8"/>
        <v>311.35500000000002</v>
      </c>
      <c r="M34" s="135">
        <f t="shared" si="9"/>
        <v>54.945</v>
      </c>
      <c r="O34" s="232">
        <v>666</v>
      </c>
      <c r="P34" s="135">
        <f t="shared" si="2"/>
        <v>566.1</v>
      </c>
      <c r="Q34" s="135">
        <f t="shared" si="3"/>
        <v>99.899999999999991</v>
      </c>
      <c r="S34" s="233">
        <v>0.99470000000000003</v>
      </c>
      <c r="V34" s="134"/>
    </row>
    <row r="35" spans="2:22" ht="15" x14ac:dyDescent="0.25">
      <c r="B35" s="321" t="s">
        <v>779</v>
      </c>
      <c r="C35" s="322"/>
      <c r="D35" s="323"/>
      <c r="E35" s="171" t="str">
        <f t="shared" si="4"/>
        <v>Pauini</v>
      </c>
      <c r="F35" s="171">
        <f t="shared" si="5"/>
        <v>1</v>
      </c>
      <c r="H35" s="232">
        <v>355</v>
      </c>
      <c r="I35" s="177">
        <f t="shared" si="6"/>
        <v>6.6823529411764709E-3</v>
      </c>
      <c r="K35" s="135">
        <f t="shared" si="7"/>
        <v>390.50000000000006</v>
      </c>
      <c r="L35" s="135">
        <f t="shared" si="8"/>
        <v>331.92500000000001</v>
      </c>
      <c r="M35" s="135">
        <f t="shared" si="9"/>
        <v>58.575000000000003</v>
      </c>
      <c r="O35" s="232">
        <v>710</v>
      </c>
      <c r="P35" s="135">
        <f t="shared" si="2"/>
        <v>603.5</v>
      </c>
      <c r="Q35" s="135">
        <f t="shared" si="3"/>
        <v>106.5</v>
      </c>
      <c r="S35" s="233">
        <v>0.99790000000000001</v>
      </c>
      <c r="V35" s="134"/>
    </row>
    <row r="36" spans="2:22" ht="15" x14ac:dyDescent="0.25">
      <c r="B36" s="321" t="s">
        <v>780</v>
      </c>
      <c r="C36" s="322"/>
      <c r="D36" s="323"/>
      <c r="E36" s="171" t="str">
        <f t="shared" si="4"/>
        <v>Presidente Figueiredo</v>
      </c>
      <c r="F36" s="171">
        <f t="shared" si="5"/>
        <v>1</v>
      </c>
      <c r="H36" s="232">
        <v>523</v>
      </c>
      <c r="I36" s="177">
        <f t="shared" si="6"/>
        <v>9.8447058823529412E-3</v>
      </c>
      <c r="K36" s="135">
        <f t="shared" si="7"/>
        <v>575.30000000000007</v>
      </c>
      <c r="L36" s="135">
        <f t="shared" si="8"/>
        <v>489.00500000000005</v>
      </c>
      <c r="M36" s="135">
        <f t="shared" si="9"/>
        <v>86.295000000000002</v>
      </c>
      <c r="O36" s="232">
        <v>1046</v>
      </c>
      <c r="P36" s="135">
        <f t="shared" si="2"/>
        <v>889.1</v>
      </c>
      <c r="Q36" s="135">
        <f t="shared" si="3"/>
        <v>156.9</v>
      </c>
      <c r="S36" s="233">
        <v>0.97819999999999996</v>
      </c>
      <c r="V36" s="134"/>
    </row>
    <row r="37" spans="2:22" ht="15" x14ac:dyDescent="0.25">
      <c r="B37" s="321" t="s">
        <v>781</v>
      </c>
      <c r="C37" s="322"/>
      <c r="D37" s="323"/>
      <c r="E37" s="171" t="str">
        <f t="shared" si="4"/>
        <v>Rio Preto da Eva</v>
      </c>
      <c r="F37" s="171">
        <f t="shared" si="5"/>
        <v>1</v>
      </c>
      <c r="H37" s="232">
        <v>422</v>
      </c>
      <c r="I37" s="177">
        <f t="shared" si="6"/>
        <v>7.9435294117647052E-3</v>
      </c>
      <c r="K37" s="135">
        <f t="shared" si="7"/>
        <v>464.20000000000005</v>
      </c>
      <c r="L37" s="135">
        <f t="shared" si="8"/>
        <v>394.57000000000005</v>
      </c>
      <c r="M37" s="135">
        <f t="shared" si="9"/>
        <v>69.63000000000001</v>
      </c>
      <c r="O37" s="232">
        <v>844</v>
      </c>
      <c r="P37" s="135">
        <f t="shared" si="2"/>
        <v>717.4</v>
      </c>
      <c r="Q37" s="135">
        <f t="shared" si="3"/>
        <v>126.6</v>
      </c>
      <c r="S37" s="233">
        <v>0.995</v>
      </c>
      <c r="V37" s="134"/>
    </row>
    <row r="38" spans="2:22" ht="15" x14ac:dyDescent="0.25">
      <c r="B38" s="321" t="s">
        <v>782</v>
      </c>
      <c r="C38" s="322"/>
      <c r="D38" s="323"/>
      <c r="E38" s="171" t="str">
        <f t="shared" si="4"/>
        <v>Santa Isabel do Rio Negro</v>
      </c>
      <c r="F38" s="171">
        <f t="shared" si="5"/>
        <v>1</v>
      </c>
      <c r="H38" s="232">
        <v>370</v>
      </c>
      <c r="I38" s="177">
        <f t="shared" si="6"/>
        <v>6.9647058823529414E-3</v>
      </c>
      <c r="K38" s="135">
        <f t="shared" si="7"/>
        <v>407.00000000000006</v>
      </c>
      <c r="L38" s="135">
        <f t="shared" si="8"/>
        <v>345.95000000000005</v>
      </c>
      <c r="M38" s="135">
        <f t="shared" si="9"/>
        <v>61.050000000000004</v>
      </c>
      <c r="O38" s="232">
        <v>740</v>
      </c>
      <c r="P38" s="135">
        <f t="shared" si="2"/>
        <v>629</v>
      </c>
      <c r="Q38" s="135">
        <f t="shared" si="3"/>
        <v>111</v>
      </c>
      <c r="S38" s="233">
        <v>0.99890000000000001</v>
      </c>
      <c r="V38" s="134"/>
    </row>
    <row r="39" spans="2:22" ht="15" x14ac:dyDescent="0.25">
      <c r="B39" s="321" t="s">
        <v>783</v>
      </c>
      <c r="C39" s="322"/>
      <c r="D39" s="323"/>
      <c r="E39" s="171" t="str">
        <f t="shared" si="4"/>
        <v>São Gabriel da Cachoeira</v>
      </c>
      <c r="F39" s="171">
        <f t="shared" si="5"/>
        <v>1</v>
      </c>
      <c r="H39" s="232">
        <v>1214</v>
      </c>
      <c r="I39" s="177">
        <f t="shared" si="6"/>
        <v>2.2851764705882353E-2</v>
      </c>
      <c r="K39" s="135">
        <f t="shared" si="7"/>
        <v>1335.4</v>
      </c>
      <c r="L39" s="135">
        <f t="shared" si="8"/>
        <v>1135.0900000000001</v>
      </c>
      <c r="M39" s="135">
        <f t="shared" si="9"/>
        <v>200.31</v>
      </c>
      <c r="O39" s="232">
        <v>2428</v>
      </c>
      <c r="P39" s="135">
        <f t="shared" si="2"/>
        <v>2063.7999999999997</v>
      </c>
      <c r="Q39" s="135">
        <f t="shared" si="3"/>
        <v>364.2</v>
      </c>
      <c r="S39" s="233">
        <v>0.99569999999999992</v>
      </c>
      <c r="V39" s="134"/>
    </row>
    <row r="40" spans="2:22" ht="15" x14ac:dyDescent="0.25">
      <c r="B40" s="321" t="s">
        <v>784</v>
      </c>
      <c r="C40" s="322"/>
      <c r="D40" s="323"/>
      <c r="E40" s="171" t="str">
        <f t="shared" si="4"/>
        <v>Tapauá</v>
      </c>
      <c r="F40" s="171">
        <f t="shared" si="5"/>
        <v>1</v>
      </c>
      <c r="H40" s="232">
        <v>405</v>
      </c>
      <c r="I40" s="177">
        <f t="shared" si="6"/>
        <v>7.6235294117647061E-3</v>
      </c>
      <c r="K40" s="135">
        <f t="shared" si="7"/>
        <v>445.50000000000006</v>
      </c>
      <c r="L40" s="135">
        <f t="shared" si="8"/>
        <v>378.67500000000001</v>
      </c>
      <c r="M40" s="135">
        <f t="shared" si="9"/>
        <v>66.825000000000003</v>
      </c>
      <c r="O40" s="232">
        <v>810</v>
      </c>
      <c r="P40" s="135">
        <f t="shared" si="2"/>
        <v>688.5</v>
      </c>
      <c r="Q40" s="135">
        <f t="shared" si="3"/>
        <v>121.5</v>
      </c>
      <c r="S40" s="233">
        <v>0.99790000000000001</v>
      </c>
      <c r="V40" s="134"/>
    </row>
    <row r="41" spans="2:22" ht="15" x14ac:dyDescent="0.25">
      <c r="B41" s="319"/>
      <c r="C41" s="319"/>
      <c r="D41" s="319"/>
      <c r="E41" s="171" t="str">
        <f t="shared" si="4"/>
        <v/>
      </c>
      <c r="F41" s="171">
        <f t="shared" si="5"/>
        <v>0</v>
      </c>
      <c r="H41" s="32"/>
      <c r="I41" s="177" t="str">
        <f t="shared" si="6"/>
        <v/>
      </c>
      <c r="K41" s="135">
        <f t="shared" si="7"/>
        <v>0</v>
      </c>
      <c r="L41" s="135">
        <f t="shared" si="8"/>
        <v>0</v>
      </c>
      <c r="M41" s="135">
        <f t="shared" si="9"/>
        <v>0</v>
      </c>
      <c r="O41" s="32"/>
      <c r="P41" s="135">
        <f t="shared" si="2"/>
        <v>0</v>
      </c>
      <c r="Q41" s="135">
        <f t="shared" si="3"/>
        <v>0</v>
      </c>
      <c r="S41" s="178"/>
      <c r="V41" s="134"/>
    </row>
    <row r="42" spans="2:22" ht="15" x14ac:dyDescent="0.25">
      <c r="B42" s="319"/>
      <c r="C42" s="319"/>
      <c r="D42" s="319"/>
      <c r="E42" s="171" t="str">
        <f t="shared" si="4"/>
        <v/>
      </c>
      <c r="F42" s="171">
        <f t="shared" si="5"/>
        <v>0</v>
      </c>
      <c r="H42" s="32"/>
      <c r="I42" s="177" t="str">
        <f t="shared" si="6"/>
        <v/>
      </c>
      <c r="K42" s="135">
        <f t="shared" si="7"/>
        <v>0</v>
      </c>
      <c r="L42" s="135">
        <f t="shared" si="8"/>
        <v>0</v>
      </c>
      <c r="M42" s="135">
        <f t="shared" si="9"/>
        <v>0</v>
      </c>
      <c r="O42" s="32"/>
      <c r="P42" s="135">
        <f t="shared" si="2"/>
        <v>0</v>
      </c>
      <c r="Q42" s="135">
        <f t="shared" si="3"/>
        <v>0</v>
      </c>
      <c r="S42" s="178"/>
      <c r="V42" s="134"/>
    </row>
    <row r="43" spans="2:22" ht="15" x14ac:dyDescent="0.25">
      <c r="B43" s="319"/>
      <c r="C43" s="319"/>
      <c r="D43" s="319"/>
      <c r="E43" s="171" t="str">
        <f t="shared" si="4"/>
        <v/>
      </c>
      <c r="F43" s="171">
        <f t="shared" si="5"/>
        <v>0</v>
      </c>
      <c r="H43" s="32"/>
      <c r="I43" s="177" t="str">
        <f t="shared" si="6"/>
        <v/>
      </c>
      <c r="K43" s="135">
        <f t="shared" si="7"/>
        <v>0</v>
      </c>
      <c r="L43" s="135">
        <f t="shared" si="8"/>
        <v>0</v>
      </c>
      <c r="M43" s="135">
        <f t="shared" si="9"/>
        <v>0</v>
      </c>
      <c r="O43" s="32"/>
      <c r="P43" s="135">
        <f t="shared" si="2"/>
        <v>0</v>
      </c>
      <c r="Q43" s="135">
        <f t="shared" si="3"/>
        <v>0</v>
      </c>
      <c r="S43" s="178"/>
      <c r="V43" s="134"/>
    </row>
    <row r="44" spans="2:22" ht="15" x14ac:dyDescent="0.25">
      <c r="B44" s="319"/>
      <c r="C44" s="319"/>
      <c r="D44" s="319"/>
      <c r="E44" s="171" t="str">
        <f t="shared" si="4"/>
        <v/>
      </c>
      <c r="F44" s="171">
        <f t="shared" si="5"/>
        <v>0</v>
      </c>
      <c r="H44" s="32"/>
      <c r="I44" s="177" t="str">
        <f t="shared" si="6"/>
        <v/>
      </c>
      <c r="K44" s="135">
        <f t="shared" si="7"/>
        <v>0</v>
      </c>
      <c r="L44" s="135">
        <f t="shared" si="8"/>
        <v>0</v>
      </c>
      <c r="M44" s="135">
        <f t="shared" si="9"/>
        <v>0</v>
      </c>
      <c r="O44" s="32"/>
      <c r="P44" s="135">
        <f t="shared" si="2"/>
        <v>0</v>
      </c>
      <c r="Q44" s="135">
        <f t="shared" si="3"/>
        <v>0</v>
      </c>
      <c r="S44" s="178"/>
      <c r="V44" s="134"/>
    </row>
    <row r="45" spans="2:22" ht="15" x14ac:dyDescent="0.25">
      <c r="B45" s="319"/>
      <c r="C45" s="319"/>
      <c r="D45" s="319"/>
      <c r="E45" s="171" t="str">
        <f t="shared" si="4"/>
        <v/>
      </c>
      <c r="F45" s="171">
        <f t="shared" si="5"/>
        <v>0</v>
      </c>
      <c r="H45" s="32"/>
      <c r="I45" s="177" t="str">
        <f t="shared" si="6"/>
        <v/>
      </c>
      <c r="K45" s="135">
        <f t="shared" si="7"/>
        <v>0</v>
      </c>
      <c r="L45" s="135">
        <f t="shared" si="8"/>
        <v>0</v>
      </c>
      <c r="M45" s="135">
        <f t="shared" si="9"/>
        <v>0</v>
      </c>
      <c r="O45" s="32"/>
      <c r="P45" s="135">
        <f t="shared" si="2"/>
        <v>0</v>
      </c>
      <c r="Q45" s="135">
        <f t="shared" si="3"/>
        <v>0</v>
      </c>
      <c r="S45" s="178"/>
      <c r="V45" s="134"/>
    </row>
    <row r="46" spans="2:22" ht="15" x14ac:dyDescent="0.25">
      <c r="B46" s="319"/>
      <c r="C46" s="319"/>
      <c r="D46" s="319"/>
      <c r="E46" s="171" t="str">
        <f t="shared" si="4"/>
        <v/>
      </c>
      <c r="F46" s="171">
        <f t="shared" si="5"/>
        <v>0</v>
      </c>
      <c r="H46" s="32"/>
      <c r="I46" s="177" t="str">
        <f t="shared" si="6"/>
        <v/>
      </c>
      <c r="K46" s="135">
        <f t="shared" si="7"/>
        <v>0</v>
      </c>
      <c r="L46" s="135">
        <f t="shared" si="8"/>
        <v>0</v>
      </c>
      <c r="M46" s="135">
        <f t="shared" si="9"/>
        <v>0</v>
      </c>
      <c r="O46" s="32"/>
      <c r="P46" s="135">
        <f t="shared" si="2"/>
        <v>0</v>
      </c>
      <c r="Q46" s="135">
        <f t="shared" si="3"/>
        <v>0</v>
      </c>
      <c r="S46" s="178"/>
      <c r="V46" s="134"/>
    </row>
    <row r="47" spans="2:22" ht="15" x14ac:dyDescent="0.25">
      <c r="B47" s="319"/>
      <c r="C47" s="319"/>
      <c r="D47" s="319"/>
      <c r="E47" s="171" t="str">
        <f t="shared" si="4"/>
        <v/>
      </c>
      <c r="F47" s="171">
        <f t="shared" si="5"/>
        <v>0</v>
      </c>
      <c r="H47" s="32"/>
      <c r="I47" s="177" t="str">
        <f t="shared" si="6"/>
        <v/>
      </c>
      <c r="K47" s="135">
        <f t="shared" si="7"/>
        <v>0</v>
      </c>
      <c r="L47" s="135">
        <f t="shared" si="8"/>
        <v>0</v>
      </c>
      <c r="M47" s="135">
        <f t="shared" si="9"/>
        <v>0</v>
      </c>
      <c r="O47" s="32"/>
      <c r="P47" s="135">
        <f t="shared" si="2"/>
        <v>0</v>
      </c>
      <c r="Q47" s="135">
        <f t="shared" si="3"/>
        <v>0</v>
      </c>
      <c r="S47" s="178"/>
      <c r="V47" s="134"/>
    </row>
    <row r="48" spans="2:22" ht="15" x14ac:dyDescent="0.25">
      <c r="B48" s="319"/>
      <c r="C48" s="319"/>
      <c r="D48" s="319"/>
      <c r="E48" s="171" t="str">
        <f t="shared" si="4"/>
        <v/>
      </c>
      <c r="F48" s="171">
        <f t="shared" si="5"/>
        <v>0</v>
      </c>
      <c r="H48" s="32"/>
      <c r="I48" s="177" t="str">
        <f t="shared" si="6"/>
        <v/>
      </c>
      <c r="K48" s="135">
        <f t="shared" si="7"/>
        <v>0</v>
      </c>
      <c r="L48" s="135">
        <f t="shared" si="8"/>
        <v>0</v>
      </c>
      <c r="M48" s="135">
        <f t="shared" si="9"/>
        <v>0</v>
      </c>
      <c r="O48" s="32"/>
      <c r="P48" s="135">
        <f t="shared" ref="P48:P65" si="10">O48*$P$10</f>
        <v>0</v>
      </c>
      <c r="Q48" s="135">
        <f t="shared" ref="Q48:Q65" si="11">O48*$Q$10</f>
        <v>0</v>
      </c>
      <c r="S48" s="178"/>
      <c r="V48" s="134"/>
    </row>
    <row r="49" spans="2:22" ht="15" x14ac:dyDescent="0.25">
      <c r="B49" s="319"/>
      <c r="C49" s="319"/>
      <c r="D49" s="319"/>
      <c r="E49" s="171" t="str">
        <f t="shared" si="4"/>
        <v/>
      </c>
      <c r="F49" s="171">
        <f t="shared" si="5"/>
        <v>0</v>
      </c>
      <c r="H49" s="32"/>
      <c r="I49" s="177" t="str">
        <f t="shared" si="6"/>
        <v/>
      </c>
      <c r="K49" s="135">
        <f t="shared" si="7"/>
        <v>0</v>
      </c>
      <c r="L49" s="135">
        <f t="shared" si="8"/>
        <v>0</v>
      </c>
      <c r="M49" s="135">
        <f t="shared" si="9"/>
        <v>0</v>
      </c>
      <c r="O49" s="32"/>
      <c r="P49" s="135">
        <f t="shared" si="10"/>
        <v>0</v>
      </c>
      <c r="Q49" s="135">
        <f t="shared" si="11"/>
        <v>0</v>
      </c>
      <c r="S49" s="178"/>
      <c r="V49" s="134"/>
    </row>
    <row r="50" spans="2:22" ht="15" x14ac:dyDescent="0.25">
      <c r="B50" s="319"/>
      <c r="C50" s="319"/>
      <c r="D50" s="319"/>
      <c r="E50" s="171" t="str">
        <f t="shared" si="4"/>
        <v/>
      </c>
      <c r="F50" s="171">
        <f t="shared" si="5"/>
        <v>0</v>
      </c>
      <c r="H50" s="32"/>
      <c r="I50" s="177" t="str">
        <f t="shared" si="6"/>
        <v/>
      </c>
      <c r="K50" s="135">
        <f t="shared" si="7"/>
        <v>0</v>
      </c>
      <c r="L50" s="135">
        <f t="shared" si="8"/>
        <v>0</v>
      </c>
      <c r="M50" s="135">
        <f t="shared" si="9"/>
        <v>0</v>
      </c>
      <c r="O50" s="32"/>
      <c r="P50" s="135">
        <f t="shared" si="10"/>
        <v>0</v>
      </c>
      <c r="Q50" s="135">
        <f t="shared" si="11"/>
        <v>0</v>
      </c>
      <c r="S50" s="178"/>
      <c r="V50" s="134"/>
    </row>
    <row r="51" spans="2:22" ht="15" x14ac:dyDescent="0.25">
      <c r="B51" s="319"/>
      <c r="C51" s="319"/>
      <c r="D51" s="319"/>
      <c r="E51" s="171" t="str">
        <f t="shared" si="4"/>
        <v/>
      </c>
      <c r="F51" s="171">
        <f t="shared" si="5"/>
        <v>0</v>
      </c>
      <c r="H51" s="32"/>
      <c r="I51" s="177" t="str">
        <f t="shared" si="6"/>
        <v/>
      </c>
      <c r="K51" s="135">
        <f t="shared" si="7"/>
        <v>0</v>
      </c>
      <c r="L51" s="135">
        <f t="shared" si="8"/>
        <v>0</v>
      </c>
      <c r="M51" s="135">
        <f t="shared" si="9"/>
        <v>0</v>
      </c>
      <c r="O51" s="32"/>
      <c r="P51" s="135">
        <f t="shared" si="10"/>
        <v>0</v>
      </c>
      <c r="Q51" s="135">
        <f t="shared" si="11"/>
        <v>0</v>
      </c>
      <c r="S51" s="178"/>
      <c r="V51" s="134"/>
    </row>
    <row r="52" spans="2:22" ht="15" x14ac:dyDescent="0.25">
      <c r="B52" s="319"/>
      <c r="C52" s="319"/>
      <c r="D52" s="319"/>
      <c r="E52" s="171" t="str">
        <f t="shared" si="4"/>
        <v/>
      </c>
      <c r="F52" s="171">
        <f t="shared" si="5"/>
        <v>0</v>
      </c>
      <c r="H52" s="32"/>
      <c r="I52" s="177" t="str">
        <f t="shared" si="6"/>
        <v/>
      </c>
      <c r="K52" s="135">
        <f t="shared" si="7"/>
        <v>0</v>
      </c>
      <c r="L52" s="135">
        <f t="shared" si="8"/>
        <v>0</v>
      </c>
      <c r="M52" s="135">
        <f t="shared" si="9"/>
        <v>0</v>
      </c>
      <c r="O52" s="32"/>
      <c r="P52" s="135">
        <f t="shared" si="10"/>
        <v>0</v>
      </c>
      <c r="Q52" s="135">
        <f t="shared" si="11"/>
        <v>0</v>
      </c>
      <c r="S52" s="178"/>
      <c r="V52" s="134"/>
    </row>
    <row r="53" spans="2:22" ht="15" x14ac:dyDescent="0.25">
      <c r="B53" s="319"/>
      <c r="C53" s="319"/>
      <c r="D53" s="319"/>
      <c r="E53" s="171" t="str">
        <f t="shared" si="4"/>
        <v/>
      </c>
      <c r="F53" s="171">
        <f t="shared" si="5"/>
        <v>0</v>
      </c>
      <c r="H53" s="32"/>
      <c r="I53" s="177" t="str">
        <f t="shared" si="6"/>
        <v/>
      </c>
      <c r="K53" s="135">
        <f t="shared" si="7"/>
        <v>0</v>
      </c>
      <c r="L53" s="135">
        <f t="shared" si="8"/>
        <v>0</v>
      </c>
      <c r="M53" s="135">
        <f t="shared" si="9"/>
        <v>0</v>
      </c>
      <c r="O53" s="32"/>
      <c r="P53" s="135">
        <f t="shared" si="10"/>
        <v>0</v>
      </c>
      <c r="Q53" s="135">
        <f t="shared" si="11"/>
        <v>0</v>
      </c>
      <c r="S53" s="178"/>
      <c r="V53" s="134"/>
    </row>
    <row r="54" spans="2:22" ht="15" x14ac:dyDescent="0.25">
      <c r="B54" s="319"/>
      <c r="C54" s="319"/>
      <c r="D54" s="319"/>
      <c r="E54" s="171" t="str">
        <f t="shared" si="4"/>
        <v/>
      </c>
      <c r="F54" s="171">
        <f t="shared" si="5"/>
        <v>0</v>
      </c>
      <c r="H54" s="32"/>
      <c r="I54" s="177" t="str">
        <f t="shared" si="6"/>
        <v/>
      </c>
      <c r="K54" s="135">
        <f t="shared" si="7"/>
        <v>0</v>
      </c>
      <c r="L54" s="135">
        <f t="shared" si="8"/>
        <v>0</v>
      </c>
      <c r="M54" s="135">
        <f t="shared" si="9"/>
        <v>0</v>
      </c>
      <c r="O54" s="32"/>
      <c r="P54" s="135">
        <f t="shared" si="10"/>
        <v>0</v>
      </c>
      <c r="Q54" s="135">
        <f t="shared" si="11"/>
        <v>0</v>
      </c>
      <c r="S54" s="178"/>
      <c r="V54" s="134"/>
    </row>
    <row r="55" spans="2:22" ht="15" x14ac:dyDescent="0.25">
      <c r="B55" s="319"/>
      <c r="C55" s="319"/>
      <c r="D55" s="319"/>
      <c r="E55" s="171" t="str">
        <f t="shared" si="4"/>
        <v/>
      </c>
      <c r="F55" s="171">
        <f t="shared" si="5"/>
        <v>0</v>
      </c>
      <c r="H55" s="32"/>
      <c r="I55" s="177" t="str">
        <f t="shared" si="6"/>
        <v/>
      </c>
      <c r="K55" s="135">
        <f t="shared" si="7"/>
        <v>0</v>
      </c>
      <c r="L55" s="135">
        <f t="shared" si="8"/>
        <v>0</v>
      </c>
      <c r="M55" s="135">
        <f t="shared" si="9"/>
        <v>0</v>
      </c>
      <c r="O55" s="32"/>
      <c r="P55" s="135">
        <f t="shared" si="10"/>
        <v>0</v>
      </c>
      <c r="Q55" s="135">
        <f t="shared" si="11"/>
        <v>0</v>
      </c>
      <c r="S55" s="178"/>
      <c r="V55" s="134"/>
    </row>
    <row r="56" spans="2:22" ht="15" x14ac:dyDescent="0.25">
      <c r="B56" s="319"/>
      <c r="C56" s="319"/>
      <c r="D56" s="319"/>
      <c r="E56" s="171" t="str">
        <f t="shared" si="4"/>
        <v/>
      </c>
      <c r="F56" s="171">
        <f t="shared" si="5"/>
        <v>0</v>
      </c>
      <c r="H56" s="32"/>
      <c r="I56" s="177" t="str">
        <f t="shared" si="6"/>
        <v/>
      </c>
      <c r="K56" s="135">
        <f t="shared" si="7"/>
        <v>0</v>
      </c>
      <c r="L56" s="135">
        <f t="shared" si="8"/>
        <v>0</v>
      </c>
      <c r="M56" s="135">
        <f t="shared" si="9"/>
        <v>0</v>
      </c>
      <c r="O56" s="32"/>
      <c r="P56" s="135">
        <f t="shared" si="10"/>
        <v>0</v>
      </c>
      <c r="Q56" s="135">
        <f t="shared" si="11"/>
        <v>0</v>
      </c>
      <c r="S56" s="178"/>
      <c r="V56" s="134"/>
    </row>
    <row r="57" spans="2:22" ht="15" x14ac:dyDescent="0.25">
      <c r="B57" s="319"/>
      <c r="C57" s="319"/>
      <c r="D57" s="319"/>
      <c r="E57" s="171" t="str">
        <f t="shared" si="4"/>
        <v/>
      </c>
      <c r="F57" s="171">
        <f t="shared" si="5"/>
        <v>0</v>
      </c>
      <c r="H57" s="32"/>
      <c r="I57" s="177" t="str">
        <f t="shared" si="6"/>
        <v/>
      </c>
      <c r="K57" s="135">
        <f t="shared" si="7"/>
        <v>0</v>
      </c>
      <c r="L57" s="135">
        <f t="shared" si="8"/>
        <v>0</v>
      </c>
      <c r="M57" s="135">
        <f t="shared" si="9"/>
        <v>0</v>
      </c>
      <c r="O57" s="32"/>
      <c r="P57" s="135">
        <f t="shared" si="10"/>
        <v>0</v>
      </c>
      <c r="Q57" s="135">
        <f t="shared" si="11"/>
        <v>0</v>
      </c>
      <c r="S57" s="178"/>
      <c r="V57" s="134"/>
    </row>
    <row r="58" spans="2:22" ht="15" x14ac:dyDescent="0.25">
      <c r="B58" s="319"/>
      <c r="C58" s="319"/>
      <c r="D58" s="319"/>
      <c r="E58" s="171" t="str">
        <f t="shared" si="4"/>
        <v/>
      </c>
      <c r="F58" s="171">
        <f t="shared" si="5"/>
        <v>0</v>
      </c>
      <c r="H58" s="32"/>
      <c r="I58" s="177" t="str">
        <f t="shared" si="6"/>
        <v/>
      </c>
      <c r="K58" s="135">
        <f t="shared" si="7"/>
        <v>0</v>
      </c>
      <c r="L58" s="135">
        <f t="shared" si="8"/>
        <v>0</v>
      </c>
      <c r="M58" s="135">
        <f t="shared" si="9"/>
        <v>0</v>
      </c>
      <c r="O58" s="32"/>
      <c r="P58" s="135">
        <f t="shared" si="10"/>
        <v>0</v>
      </c>
      <c r="Q58" s="135">
        <f t="shared" si="11"/>
        <v>0</v>
      </c>
      <c r="S58" s="178"/>
      <c r="V58" s="134"/>
    </row>
    <row r="59" spans="2:22" ht="15" x14ac:dyDescent="0.25">
      <c r="B59" s="319"/>
      <c r="C59" s="319"/>
      <c r="D59" s="319"/>
      <c r="E59" s="171" t="str">
        <f t="shared" si="4"/>
        <v/>
      </c>
      <c r="F59" s="171">
        <f t="shared" si="5"/>
        <v>0</v>
      </c>
      <c r="H59" s="32"/>
      <c r="I59" s="177" t="str">
        <f t="shared" si="6"/>
        <v/>
      </c>
      <c r="K59" s="135">
        <f t="shared" si="7"/>
        <v>0</v>
      </c>
      <c r="L59" s="135">
        <f t="shared" si="8"/>
        <v>0</v>
      </c>
      <c r="M59" s="135">
        <f t="shared" si="9"/>
        <v>0</v>
      </c>
      <c r="O59" s="32"/>
      <c r="P59" s="135">
        <f t="shared" si="10"/>
        <v>0</v>
      </c>
      <c r="Q59" s="135">
        <f t="shared" si="11"/>
        <v>0</v>
      </c>
      <c r="S59" s="178"/>
      <c r="V59" s="134"/>
    </row>
    <row r="60" spans="2:22" ht="15" x14ac:dyDescent="0.25">
      <c r="B60" s="319"/>
      <c r="C60" s="319"/>
      <c r="D60" s="319"/>
      <c r="E60" s="171" t="str">
        <f t="shared" si="4"/>
        <v/>
      </c>
      <c r="F60" s="171">
        <f t="shared" si="5"/>
        <v>0</v>
      </c>
      <c r="H60" s="32"/>
      <c r="I60" s="177" t="str">
        <f t="shared" si="6"/>
        <v/>
      </c>
      <c r="K60" s="135">
        <f t="shared" si="7"/>
        <v>0</v>
      </c>
      <c r="L60" s="135">
        <f t="shared" si="8"/>
        <v>0</v>
      </c>
      <c r="M60" s="135">
        <f t="shared" si="9"/>
        <v>0</v>
      </c>
      <c r="O60" s="32"/>
      <c r="P60" s="135">
        <f t="shared" si="10"/>
        <v>0</v>
      </c>
      <c r="Q60" s="135">
        <f t="shared" si="11"/>
        <v>0</v>
      </c>
      <c r="S60" s="178"/>
      <c r="V60" s="134"/>
    </row>
    <row r="61" spans="2:22" ht="15" x14ac:dyDescent="0.25">
      <c r="B61" s="319"/>
      <c r="C61" s="319"/>
      <c r="D61" s="319"/>
      <c r="E61" s="171" t="str">
        <f t="shared" si="4"/>
        <v/>
      </c>
      <c r="F61" s="171">
        <f t="shared" si="5"/>
        <v>0</v>
      </c>
      <c r="H61" s="32"/>
      <c r="I61" s="177" t="str">
        <f t="shared" si="6"/>
        <v/>
      </c>
      <c r="K61" s="135">
        <f t="shared" si="7"/>
        <v>0</v>
      </c>
      <c r="L61" s="135">
        <f t="shared" si="8"/>
        <v>0</v>
      </c>
      <c r="M61" s="135">
        <f t="shared" si="9"/>
        <v>0</v>
      </c>
      <c r="O61" s="32"/>
      <c r="P61" s="135">
        <f t="shared" si="10"/>
        <v>0</v>
      </c>
      <c r="Q61" s="135">
        <f t="shared" si="11"/>
        <v>0</v>
      </c>
      <c r="S61" s="178"/>
      <c r="V61" s="134"/>
    </row>
    <row r="62" spans="2:22" ht="15" x14ac:dyDescent="0.25">
      <c r="B62" s="319"/>
      <c r="C62" s="319"/>
      <c r="D62" s="319"/>
      <c r="E62" s="171" t="str">
        <f t="shared" si="4"/>
        <v/>
      </c>
      <c r="F62" s="171">
        <f t="shared" si="5"/>
        <v>0</v>
      </c>
      <c r="H62" s="32"/>
      <c r="I62" s="177" t="str">
        <f t="shared" si="6"/>
        <v/>
      </c>
      <c r="K62" s="135">
        <f t="shared" si="7"/>
        <v>0</v>
      </c>
      <c r="L62" s="135">
        <f t="shared" si="8"/>
        <v>0</v>
      </c>
      <c r="M62" s="135">
        <f t="shared" si="9"/>
        <v>0</v>
      </c>
      <c r="O62" s="32"/>
      <c r="P62" s="135">
        <f t="shared" si="10"/>
        <v>0</v>
      </c>
      <c r="Q62" s="135">
        <f t="shared" si="11"/>
        <v>0</v>
      </c>
      <c r="S62" s="178"/>
      <c r="V62" s="134"/>
    </row>
    <row r="63" spans="2:22" ht="15" x14ac:dyDescent="0.25">
      <c r="B63" s="319"/>
      <c r="C63" s="319"/>
      <c r="D63" s="319"/>
      <c r="E63" s="171" t="str">
        <f t="shared" si="4"/>
        <v/>
      </c>
      <c r="F63" s="171">
        <f t="shared" si="5"/>
        <v>0</v>
      </c>
      <c r="H63" s="32"/>
      <c r="I63" s="177" t="str">
        <f t="shared" si="6"/>
        <v/>
      </c>
      <c r="K63" s="135">
        <f t="shared" si="7"/>
        <v>0</v>
      </c>
      <c r="L63" s="135">
        <f t="shared" si="8"/>
        <v>0</v>
      </c>
      <c r="M63" s="135">
        <f t="shared" si="9"/>
        <v>0</v>
      </c>
      <c r="O63" s="32"/>
      <c r="P63" s="135">
        <f t="shared" si="10"/>
        <v>0</v>
      </c>
      <c r="Q63" s="135">
        <f t="shared" si="11"/>
        <v>0</v>
      </c>
      <c r="S63" s="178"/>
      <c r="V63" s="134"/>
    </row>
    <row r="64" spans="2:22" ht="15" x14ac:dyDescent="0.25">
      <c r="B64" s="319"/>
      <c r="C64" s="319"/>
      <c r="D64" s="319"/>
      <c r="E64" s="171" t="str">
        <f t="shared" si="4"/>
        <v/>
      </c>
      <c r="F64" s="171">
        <f t="shared" si="5"/>
        <v>0</v>
      </c>
      <c r="H64" s="32"/>
      <c r="I64" s="177" t="str">
        <f t="shared" si="6"/>
        <v/>
      </c>
      <c r="K64" s="135">
        <f t="shared" si="7"/>
        <v>0</v>
      </c>
      <c r="L64" s="135">
        <f t="shared" si="8"/>
        <v>0</v>
      </c>
      <c r="M64" s="135">
        <f t="shared" si="9"/>
        <v>0</v>
      </c>
      <c r="O64" s="32"/>
      <c r="P64" s="135">
        <f t="shared" si="10"/>
        <v>0</v>
      </c>
      <c r="Q64" s="135">
        <f t="shared" si="11"/>
        <v>0</v>
      </c>
      <c r="S64" s="178"/>
      <c r="V64" s="134"/>
    </row>
    <row r="65" spans="2:22" x14ac:dyDescent="0.25">
      <c r="B65" s="319"/>
      <c r="C65" s="319"/>
      <c r="D65" s="319"/>
      <c r="E65" s="171" t="str">
        <f t="shared" si="4"/>
        <v/>
      </c>
      <c r="F65" s="171">
        <f t="shared" si="5"/>
        <v>0</v>
      </c>
      <c r="H65" s="32"/>
      <c r="I65" s="177" t="str">
        <f>IF(H65&lt;=0,"",H65/$H$13)</f>
        <v/>
      </c>
      <c r="K65" s="135">
        <f t="shared" si="7"/>
        <v>0</v>
      </c>
      <c r="L65" s="135">
        <f t="shared" si="8"/>
        <v>0</v>
      </c>
      <c r="M65" s="135">
        <f t="shared" si="9"/>
        <v>0</v>
      </c>
      <c r="O65" s="32"/>
      <c r="P65" s="135">
        <f t="shared" si="10"/>
        <v>0</v>
      </c>
      <c r="Q65" s="135">
        <f t="shared" si="11"/>
        <v>0</v>
      </c>
      <c r="S65" s="178"/>
    </row>
    <row r="66" spans="2:22" ht="15" x14ac:dyDescent="0.25">
      <c r="B66" s="136"/>
      <c r="C66" s="136"/>
      <c r="D66" s="136"/>
      <c r="E66" s="136"/>
      <c r="F66" s="136"/>
      <c r="V66" s="134"/>
    </row>
    <row r="67" spans="2:22" x14ac:dyDescent="0.25">
      <c r="B67" s="136"/>
      <c r="C67" s="136"/>
      <c r="D67" s="136"/>
      <c r="E67" s="136"/>
      <c r="F67" s="136"/>
    </row>
    <row r="68" spans="2:22" x14ac:dyDescent="0.25">
      <c r="B68" s="136"/>
      <c r="C68" s="136"/>
      <c r="D68" s="136"/>
      <c r="E68" s="136"/>
      <c r="F68" s="136"/>
    </row>
    <row r="69" spans="2:22" x14ac:dyDescent="0.25">
      <c r="B69" s="137"/>
      <c r="C69" s="137"/>
      <c r="D69" s="137"/>
      <c r="E69" s="137"/>
      <c r="F69" s="137"/>
    </row>
  </sheetData>
  <sheetProtection sheet="1" insertHyperlinks="0"/>
  <mergeCells count="64">
    <mergeCell ref="S8:S11"/>
    <mergeCell ref="H7:I7"/>
    <mergeCell ref="K7:M7"/>
    <mergeCell ref="H9:H10"/>
    <mergeCell ref="I9:I11"/>
    <mergeCell ref="O7:Q7"/>
    <mergeCell ref="O8:Q8"/>
    <mergeCell ref="O10:O11"/>
    <mergeCell ref="K8:M8"/>
    <mergeCell ref="H8:I8"/>
    <mergeCell ref="B8:D8"/>
    <mergeCell ref="B9:D10"/>
    <mergeCell ref="B11:C11"/>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B32:D32"/>
    <mergeCell ref="B33:D33"/>
    <mergeCell ref="B34:D34"/>
    <mergeCell ref="B35:D35"/>
    <mergeCell ref="B36:D36"/>
    <mergeCell ref="B37:D37"/>
    <mergeCell ref="B38:D38"/>
    <mergeCell ref="B39:D39"/>
    <mergeCell ref="B40:D40"/>
    <mergeCell ref="B41:D41"/>
    <mergeCell ref="B42:D42"/>
    <mergeCell ref="B50:D50"/>
    <mergeCell ref="B51:D51"/>
    <mergeCell ref="B52:D52"/>
    <mergeCell ref="B43:D43"/>
    <mergeCell ref="B44:D44"/>
    <mergeCell ref="B45:D45"/>
    <mergeCell ref="B46:D46"/>
    <mergeCell ref="B47:D47"/>
    <mergeCell ref="B63:D63"/>
    <mergeCell ref="B64:D64"/>
    <mergeCell ref="B65:D65"/>
    <mergeCell ref="B13:D13"/>
    <mergeCell ref="B58:D58"/>
    <mergeCell ref="B59:D59"/>
    <mergeCell ref="B60:D60"/>
    <mergeCell ref="B61:D61"/>
    <mergeCell ref="B62:D62"/>
    <mergeCell ref="B53:D53"/>
    <mergeCell ref="B54:D54"/>
    <mergeCell ref="B55:D55"/>
    <mergeCell ref="B56:D56"/>
    <mergeCell ref="B57:D57"/>
    <mergeCell ref="B48:D48"/>
    <mergeCell ref="B49:D49"/>
  </mergeCells>
  <hyperlinks>
    <hyperlink ref="I3" location="Tutorial!K52" display="Tutorial - Base Populacional"/>
  </hyperlinks>
  <pageMargins left="0.511811024" right="0.511811024" top="0.78740157499999996" bottom="0.78740157499999996" header="0.31496062000000002" footer="0.31496062000000002"/>
  <pageSetup paperSize="9" orientation="portrait" r:id="rId1"/>
  <ignoredErrors>
    <ignoredError sqref="K16 L16:M16 K17:M65 E16:E2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Q67"/>
  <sheetViews>
    <sheetView showGridLines="0" zoomScale="120" zoomScaleNormal="120" workbookViewId="0">
      <pane xSplit="4" ySplit="12" topLeftCell="BQ20" activePane="bottomRight" state="frozen"/>
      <selection pane="topRight" activeCell="E1" sqref="E1"/>
      <selection pane="bottomLeft" activeCell="A13" sqref="A13"/>
      <selection pane="bottomRight" activeCell="B8" sqref="B8:D9"/>
    </sheetView>
  </sheetViews>
  <sheetFormatPr defaultRowHeight="12.75" x14ac:dyDescent="0.25"/>
  <cols>
    <col min="1" max="1" width="1.7109375" style="117" customWidth="1"/>
    <col min="2" max="3" width="15.7109375" style="117" customWidth="1"/>
    <col min="4" max="4" width="5.7109375" style="117" customWidth="1"/>
    <col min="5" max="5" width="2.7109375" style="117" customWidth="1"/>
    <col min="6" max="7" width="15.7109375" style="121" customWidth="1"/>
    <col min="8" max="8" width="15.7109375" style="115" customWidth="1"/>
    <col min="9" max="9" width="2.7109375" style="117" customWidth="1"/>
    <col min="10" max="13" width="15.7109375" style="121" customWidth="1"/>
    <col min="14" max="14" width="2.7109375" style="117" customWidth="1"/>
    <col min="15" max="18" width="15.7109375" style="117" customWidth="1"/>
    <col min="19" max="19" width="1.7109375" style="117" customWidth="1"/>
    <col min="20" max="21" width="15.7109375" style="117" customWidth="1"/>
    <col min="22" max="22" width="2.7109375" style="117" customWidth="1"/>
    <col min="23" max="27" width="15.7109375" style="117" customWidth="1"/>
    <col min="28" max="28" width="2.7109375" style="117" customWidth="1"/>
    <col min="29" max="29" width="15.7109375" style="117" customWidth="1"/>
    <col min="30" max="30" width="1.7109375" style="117" customWidth="1"/>
    <col min="31" max="32" width="15.7109375" style="117" customWidth="1"/>
    <col min="33" max="34" width="5.7109375" style="117" customWidth="1"/>
    <col min="35" max="36" width="15.7109375" style="121" customWidth="1"/>
    <col min="37" max="37" width="15.7109375" style="115" customWidth="1"/>
    <col min="38" max="38" width="2.7109375" style="117" customWidth="1"/>
    <col min="39" max="42" width="15.7109375" style="121" customWidth="1"/>
    <col min="43" max="43" width="2.7109375" style="117" customWidth="1"/>
    <col min="44" max="47" width="15.7109375" style="117" customWidth="1"/>
    <col min="48" max="48" width="2.7109375" style="117" customWidth="1"/>
    <col min="49" max="53" width="15.7109375" style="117" customWidth="1"/>
    <col min="54" max="54" width="2.7109375" style="117" customWidth="1"/>
    <col min="55" max="55" width="15.7109375" style="117" customWidth="1"/>
    <col min="56" max="57" width="5.7109375" style="117" customWidth="1"/>
    <col min="58" max="60" width="15.7109375" style="121" customWidth="1"/>
    <col min="61" max="61" width="2.7109375" style="117" customWidth="1"/>
    <col min="62" max="64" width="15.7109375" style="121" customWidth="1"/>
    <col min="65" max="65" width="2.7109375" style="117" customWidth="1"/>
    <col min="66" max="68" width="15.7109375" style="121" customWidth="1"/>
    <col min="69" max="69" width="2.7109375" style="117" customWidth="1"/>
    <col min="70" max="73" width="15.7109375" style="121" customWidth="1"/>
    <col min="74" max="16384" width="9.140625" style="117"/>
  </cols>
  <sheetData>
    <row r="1" spans="2:95" s="114" customFormat="1" ht="5.0999999999999996" customHeight="1" x14ac:dyDescent="0.25">
      <c r="H1" s="115"/>
      <c r="AK1" s="115"/>
    </row>
    <row r="2" spans="2:95" ht="24" thickBot="1" x14ac:dyDescent="0.3">
      <c r="B2" s="116" t="s">
        <v>478</v>
      </c>
      <c r="C2" s="116"/>
      <c r="D2" s="116"/>
      <c r="E2" s="114"/>
      <c r="F2" s="114"/>
      <c r="G2" s="180" t="s">
        <v>584</v>
      </c>
      <c r="H2" s="117"/>
      <c r="J2" s="117"/>
      <c r="K2" s="117"/>
      <c r="AA2" s="114"/>
      <c r="AB2" s="114"/>
      <c r="AC2" s="114"/>
      <c r="AD2" s="114"/>
      <c r="AE2" s="114"/>
      <c r="AF2" s="118"/>
      <c r="AG2" s="118"/>
      <c r="AH2" s="190"/>
      <c r="AI2" s="180" t="s">
        <v>528</v>
      </c>
      <c r="AJ2" s="180" t="s">
        <v>516</v>
      </c>
      <c r="AK2" s="117"/>
      <c r="AM2" s="117"/>
      <c r="AP2" s="117"/>
      <c r="AQ2" s="118"/>
      <c r="AZ2" s="114" t="s">
        <v>621</v>
      </c>
      <c r="BA2" s="114">
        <f>60/15</f>
        <v>4</v>
      </c>
      <c r="BB2" s="114" t="s">
        <v>622</v>
      </c>
      <c r="BC2" s="114"/>
      <c r="BD2" s="118"/>
      <c r="BE2" s="190"/>
      <c r="BF2" s="180" t="s">
        <v>594</v>
      </c>
      <c r="BG2" s="180"/>
      <c r="BH2" s="180"/>
      <c r="BI2" s="118"/>
      <c r="BJ2" s="180"/>
      <c r="BK2" s="180"/>
      <c r="BL2" s="180"/>
      <c r="BM2" s="118"/>
      <c r="BN2" s="180"/>
      <c r="BO2" s="180"/>
      <c r="BP2" s="180"/>
      <c r="BQ2" s="118"/>
      <c r="BR2" s="180"/>
      <c r="BS2" s="180"/>
      <c r="BT2" s="180"/>
      <c r="BU2" s="180"/>
      <c r="BV2" s="118"/>
      <c r="BW2" s="118"/>
      <c r="BX2" s="118"/>
      <c r="BY2" s="118"/>
      <c r="BZ2" s="118"/>
      <c r="CA2" s="118"/>
      <c r="CB2" s="118"/>
      <c r="CC2" s="118"/>
      <c r="CD2" s="118"/>
      <c r="CE2" s="118"/>
      <c r="CF2" s="118"/>
      <c r="CG2" s="119"/>
      <c r="CH2" s="119"/>
      <c r="CI2" s="119"/>
      <c r="CJ2" s="119"/>
      <c r="CK2" s="118"/>
      <c r="CL2" s="118"/>
      <c r="CM2" s="118"/>
      <c r="CN2" s="118"/>
      <c r="CO2" s="118"/>
      <c r="CP2" s="118"/>
      <c r="CQ2" s="118"/>
    </row>
    <row r="3" spans="2:95" ht="20.100000000000001" customHeight="1" thickBot="1" x14ac:dyDescent="0.3">
      <c r="B3" s="179" t="s">
        <v>479</v>
      </c>
      <c r="C3" s="179"/>
      <c r="D3" s="179"/>
      <c r="E3" s="120"/>
      <c r="F3" s="120"/>
      <c r="G3" s="184" t="s">
        <v>531</v>
      </c>
      <c r="H3" s="341" t="s">
        <v>727</v>
      </c>
      <c r="I3" s="341"/>
      <c r="J3" s="341"/>
      <c r="K3" s="342"/>
      <c r="N3" s="121"/>
      <c r="O3" s="121"/>
      <c r="P3" s="121"/>
      <c r="R3" s="121"/>
      <c r="S3" s="115"/>
      <c r="AG3" s="180"/>
      <c r="AH3" s="191"/>
      <c r="AI3" s="231" t="s">
        <v>531</v>
      </c>
      <c r="AJ3" s="343" t="s">
        <v>731</v>
      </c>
      <c r="AK3" s="343"/>
      <c r="AL3" s="344"/>
      <c r="AM3" s="115"/>
      <c r="AQ3" s="115"/>
      <c r="AR3" s="121"/>
      <c r="AT3" s="121"/>
      <c r="AU3" s="115"/>
      <c r="BA3" s="117">
        <v>3500</v>
      </c>
      <c r="BB3" s="117" t="s">
        <v>622</v>
      </c>
      <c r="BD3" s="180"/>
      <c r="BE3" s="191"/>
      <c r="BF3" s="184" t="s">
        <v>531</v>
      </c>
      <c r="BG3" s="345" t="s">
        <v>739</v>
      </c>
      <c r="BH3" s="345"/>
      <c r="BI3" s="346"/>
      <c r="BJ3" s="117"/>
      <c r="BK3" s="117"/>
      <c r="BL3" s="117"/>
      <c r="BN3" s="117"/>
      <c r="BO3" s="117"/>
      <c r="BP3" s="117"/>
      <c r="BR3" s="117"/>
      <c r="BS3" s="117"/>
      <c r="BT3" s="117"/>
      <c r="BU3" s="117"/>
    </row>
    <row r="4" spans="2:95" ht="5.0999999999999996" customHeight="1" x14ac:dyDescent="0.25">
      <c r="B4" s="114"/>
      <c r="C4" s="114"/>
      <c r="D4" s="114"/>
      <c r="AH4" s="191"/>
      <c r="BE4" s="191"/>
    </row>
    <row r="5" spans="2:95" s="123" customFormat="1" ht="15" customHeight="1" x14ac:dyDescent="0.25">
      <c r="F5" s="329" t="s">
        <v>330</v>
      </c>
      <c r="G5" s="329"/>
      <c r="H5" s="329"/>
      <c r="J5" s="329" t="s">
        <v>331</v>
      </c>
      <c r="K5" s="329"/>
      <c r="L5" s="329"/>
      <c r="M5" s="329"/>
      <c r="N5" s="124"/>
      <c r="O5" s="360"/>
      <c r="P5" s="360"/>
      <c r="Q5" s="360"/>
      <c r="R5" s="360"/>
      <c r="T5" s="360" t="s">
        <v>333</v>
      </c>
      <c r="U5" s="360"/>
      <c r="W5" s="360" t="s">
        <v>333</v>
      </c>
      <c r="X5" s="360"/>
      <c r="Y5" s="360"/>
      <c r="Z5" s="360"/>
      <c r="AA5" s="360"/>
      <c r="AC5" s="360" t="s">
        <v>337</v>
      </c>
      <c r="AD5" s="360"/>
      <c r="AE5" s="360"/>
      <c r="AF5" s="360"/>
      <c r="AH5" s="192"/>
      <c r="AI5" s="329" t="s">
        <v>555</v>
      </c>
      <c r="AJ5" s="329"/>
      <c r="AK5" s="329"/>
      <c r="AM5" s="329" t="s">
        <v>562</v>
      </c>
      <c r="AN5" s="329"/>
      <c r="AO5" s="329"/>
      <c r="AP5" s="329"/>
      <c r="AQ5" s="124"/>
      <c r="AR5" s="360"/>
      <c r="AS5" s="360"/>
      <c r="AT5" s="360"/>
      <c r="AU5" s="360"/>
      <c r="AW5" s="360" t="s">
        <v>577</v>
      </c>
      <c r="AX5" s="360"/>
      <c r="AY5" s="360"/>
      <c r="AZ5" s="360"/>
      <c r="BA5" s="360"/>
      <c r="BC5" s="188" t="s">
        <v>589</v>
      </c>
      <c r="BE5" s="192"/>
      <c r="BF5" s="355" t="s">
        <v>597</v>
      </c>
      <c r="BG5" s="355"/>
      <c r="BH5" s="355"/>
      <c r="BJ5" s="355"/>
      <c r="BK5" s="355"/>
      <c r="BL5" s="355"/>
      <c r="BN5" s="355"/>
      <c r="BO5" s="355"/>
      <c r="BP5" s="355"/>
      <c r="BR5" s="355"/>
      <c r="BS5" s="355"/>
      <c r="BT5" s="355"/>
      <c r="BU5" s="355"/>
    </row>
    <row r="6" spans="2:95" s="138" customFormat="1" ht="30" customHeight="1" x14ac:dyDescent="0.25">
      <c r="B6" s="324" t="s">
        <v>477</v>
      </c>
      <c r="C6" s="324"/>
      <c r="D6" s="324"/>
      <c r="F6" s="357" t="s">
        <v>89</v>
      </c>
      <c r="G6" s="357"/>
      <c r="H6" s="357"/>
      <c r="J6" s="356" t="s">
        <v>93</v>
      </c>
      <c r="K6" s="356"/>
      <c r="L6" s="356"/>
      <c r="M6" s="356"/>
      <c r="O6" s="352" t="s">
        <v>592</v>
      </c>
      <c r="P6" s="353"/>
      <c r="Q6" s="353"/>
      <c r="R6" s="354"/>
      <c r="T6" s="357" t="s">
        <v>131</v>
      </c>
      <c r="U6" s="357"/>
      <c r="W6" s="357" t="s">
        <v>98</v>
      </c>
      <c r="X6" s="357"/>
      <c r="Y6" s="357"/>
      <c r="Z6" s="357"/>
      <c r="AA6" s="357"/>
      <c r="AC6" s="357" t="s">
        <v>103</v>
      </c>
      <c r="AD6" s="357"/>
      <c r="AE6" s="357"/>
      <c r="AF6" s="357"/>
      <c r="AH6" s="193"/>
      <c r="AI6" s="357" t="s">
        <v>533</v>
      </c>
      <c r="AJ6" s="357"/>
      <c r="AK6" s="357"/>
      <c r="AM6" s="356" t="s">
        <v>93</v>
      </c>
      <c r="AN6" s="356"/>
      <c r="AO6" s="356"/>
      <c r="AP6" s="356"/>
      <c r="AR6" s="352" t="s">
        <v>593</v>
      </c>
      <c r="AS6" s="353"/>
      <c r="AT6" s="353"/>
      <c r="AU6" s="354"/>
      <c r="AW6" s="357" t="s">
        <v>540</v>
      </c>
      <c r="AX6" s="357"/>
      <c r="AY6" s="357"/>
      <c r="AZ6" s="357"/>
      <c r="BA6" s="357"/>
      <c r="BC6" s="185" t="s">
        <v>103</v>
      </c>
      <c r="BE6" s="193"/>
      <c r="BF6" s="352" t="s">
        <v>625</v>
      </c>
      <c r="BG6" s="353"/>
      <c r="BH6" s="354"/>
      <c r="BJ6" s="352" t="s">
        <v>626</v>
      </c>
      <c r="BK6" s="353"/>
      <c r="BL6" s="354"/>
      <c r="BN6" s="352" t="s">
        <v>627</v>
      </c>
      <c r="BO6" s="353"/>
      <c r="BP6" s="354"/>
      <c r="BR6" s="352" t="s">
        <v>629</v>
      </c>
      <c r="BS6" s="353"/>
      <c r="BT6" s="353"/>
      <c r="BU6" s="354"/>
    </row>
    <row r="7" spans="2:95" s="125" customFormat="1" ht="51" customHeight="1" x14ac:dyDescent="0.25">
      <c r="B7" s="361"/>
      <c r="C7" s="361"/>
      <c r="D7" s="361"/>
      <c r="F7" s="320" t="s">
        <v>490</v>
      </c>
      <c r="G7" s="320" t="s">
        <v>107</v>
      </c>
      <c r="H7" s="320" t="s">
        <v>108</v>
      </c>
      <c r="J7" s="328" t="s">
        <v>86</v>
      </c>
      <c r="K7" s="320" t="s">
        <v>85</v>
      </c>
      <c r="L7" s="320"/>
      <c r="M7" s="320"/>
      <c r="O7" s="347" t="s">
        <v>591</v>
      </c>
      <c r="P7" s="347"/>
      <c r="Q7" s="159" t="s">
        <v>94</v>
      </c>
      <c r="R7" s="159" t="s">
        <v>97</v>
      </c>
      <c r="S7" s="139"/>
      <c r="T7" s="159" t="s">
        <v>91</v>
      </c>
      <c r="U7" s="159" t="s">
        <v>92</v>
      </c>
      <c r="W7" s="347" t="s">
        <v>114</v>
      </c>
      <c r="X7" s="347" t="s">
        <v>111</v>
      </c>
      <c r="Y7" s="347" t="s">
        <v>110</v>
      </c>
      <c r="Z7" s="347" t="s">
        <v>113</v>
      </c>
      <c r="AA7" s="347" t="s">
        <v>546</v>
      </c>
      <c r="AC7" s="347" t="s">
        <v>353</v>
      </c>
      <c r="AD7" s="117"/>
      <c r="AE7" s="347" t="s">
        <v>352</v>
      </c>
      <c r="AF7" s="347"/>
      <c r="AH7" s="194"/>
      <c r="AI7" s="320" t="s">
        <v>534</v>
      </c>
      <c r="AJ7" s="320" t="s">
        <v>535</v>
      </c>
      <c r="AK7" s="320" t="s">
        <v>108</v>
      </c>
      <c r="AL7" s="161"/>
      <c r="AM7" s="328" t="s">
        <v>537</v>
      </c>
      <c r="AN7" s="320" t="s">
        <v>536</v>
      </c>
      <c r="AO7" s="320"/>
      <c r="AP7" s="320"/>
      <c r="AQ7" s="161"/>
      <c r="AR7" s="347" t="s">
        <v>591</v>
      </c>
      <c r="AS7" s="347"/>
      <c r="AT7" s="159" t="s">
        <v>94</v>
      </c>
      <c r="AU7" s="159" t="s">
        <v>97</v>
      </c>
      <c r="AV7" s="161"/>
      <c r="AW7" s="347" t="s">
        <v>114</v>
      </c>
      <c r="AX7" s="347" t="s">
        <v>543</v>
      </c>
      <c r="AY7" s="347" t="s">
        <v>110</v>
      </c>
      <c r="AZ7" s="347" t="s">
        <v>544</v>
      </c>
      <c r="BA7" s="347" t="s">
        <v>545</v>
      </c>
      <c r="BB7" s="161"/>
      <c r="BC7" s="347" t="s">
        <v>547</v>
      </c>
      <c r="BD7" s="167"/>
      <c r="BE7" s="194"/>
      <c r="BF7" s="350" t="s">
        <v>620</v>
      </c>
      <c r="BG7" s="350" t="s">
        <v>623</v>
      </c>
      <c r="BH7" s="350" t="s">
        <v>624</v>
      </c>
      <c r="BJ7" s="350" t="s">
        <v>615</v>
      </c>
      <c r="BK7" s="350" t="s">
        <v>623</v>
      </c>
      <c r="BL7" s="350" t="s">
        <v>624</v>
      </c>
      <c r="BM7" s="167"/>
      <c r="BN7" s="350" t="s">
        <v>628</v>
      </c>
      <c r="BO7" s="350" t="s">
        <v>623</v>
      </c>
      <c r="BP7" s="350" t="s">
        <v>624</v>
      </c>
      <c r="BQ7" s="167"/>
      <c r="BR7" s="350" t="s">
        <v>630</v>
      </c>
      <c r="BS7" s="201" t="s">
        <v>633</v>
      </c>
      <c r="BT7" s="350" t="s">
        <v>623</v>
      </c>
      <c r="BU7" s="350" t="s">
        <v>624</v>
      </c>
    </row>
    <row r="8" spans="2:95" s="125" customFormat="1" ht="20.100000000000001" customHeight="1" x14ac:dyDescent="0.25">
      <c r="B8" s="362" t="s">
        <v>759</v>
      </c>
      <c r="C8" s="362"/>
      <c r="D8" s="362"/>
      <c r="F8" s="320"/>
      <c r="G8" s="320"/>
      <c r="H8" s="320"/>
      <c r="J8" s="328"/>
      <c r="K8" s="320"/>
      <c r="L8" s="320"/>
      <c r="M8" s="320"/>
      <c r="O8" s="159" t="s">
        <v>88</v>
      </c>
      <c r="P8" s="159" t="s">
        <v>87</v>
      </c>
      <c r="Q8" s="140" t="s">
        <v>95</v>
      </c>
      <c r="R8" s="140" t="s">
        <v>96</v>
      </c>
      <c r="S8" s="141"/>
      <c r="T8" s="140" t="s">
        <v>88</v>
      </c>
      <c r="U8" s="140" t="s">
        <v>87</v>
      </c>
      <c r="W8" s="347"/>
      <c r="X8" s="347"/>
      <c r="Y8" s="347"/>
      <c r="Z8" s="347"/>
      <c r="AA8" s="347"/>
      <c r="AC8" s="347"/>
      <c r="AD8" s="117"/>
      <c r="AE8" s="159" t="s">
        <v>104</v>
      </c>
      <c r="AF8" s="159" t="s">
        <v>105</v>
      </c>
      <c r="AH8" s="194"/>
      <c r="AI8" s="320"/>
      <c r="AJ8" s="320"/>
      <c r="AK8" s="320"/>
      <c r="AL8" s="161"/>
      <c r="AM8" s="328"/>
      <c r="AN8" s="320"/>
      <c r="AO8" s="320"/>
      <c r="AP8" s="320"/>
      <c r="AQ8" s="161"/>
      <c r="AR8" s="159" t="s">
        <v>88</v>
      </c>
      <c r="AS8" s="159" t="s">
        <v>87</v>
      </c>
      <c r="AT8" s="140" t="s">
        <v>95</v>
      </c>
      <c r="AU8" s="140" t="s">
        <v>96</v>
      </c>
      <c r="AV8" s="161"/>
      <c r="AW8" s="347"/>
      <c r="AX8" s="347"/>
      <c r="AY8" s="347"/>
      <c r="AZ8" s="347"/>
      <c r="BA8" s="347"/>
      <c r="BB8" s="161"/>
      <c r="BC8" s="347"/>
      <c r="BD8" s="167"/>
      <c r="BE8" s="194"/>
      <c r="BF8" s="351"/>
      <c r="BG8" s="351"/>
      <c r="BH8" s="351"/>
      <c r="BJ8" s="351"/>
      <c r="BK8" s="351"/>
      <c r="BL8" s="351"/>
      <c r="BM8" s="167"/>
      <c r="BN8" s="351"/>
      <c r="BO8" s="351"/>
      <c r="BP8" s="351"/>
      <c r="BQ8" s="167"/>
      <c r="BR8" s="351"/>
      <c r="BS8" s="366" t="s">
        <v>632</v>
      </c>
      <c r="BT8" s="351"/>
      <c r="BU8" s="351"/>
    </row>
    <row r="9" spans="2:95" s="141" customFormat="1" ht="15" customHeight="1" x14ac:dyDescent="0.25">
      <c r="B9" s="363"/>
      <c r="C9" s="363"/>
      <c r="D9" s="363"/>
      <c r="F9" s="320"/>
      <c r="G9" s="320"/>
      <c r="H9" s="320"/>
      <c r="J9" s="328"/>
      <c r="K9" s="320" t="s">
        <v>75</v>
      </c>
      <c r="L9" s="320" t="s">
        <v>79</v>
      </c>
      <c r="M9" s="320" t="s">
        <v>80</v>
      </c>
      <c r="O9" s="210">
        <f>SUM(Tutorial!V153,Tutorial!V155)</f>
        <v>4</v>
      </c>
      <c r="P9" s="210">
        <f>SUM(Tutorial!V154,Tutorial!V156)</f>
        <v>3</v>
      </c>
      <c r="Q9" s="210">
        <f>Tutorial!V157</f>
        <v>1</v>
      </c>
      <c r="R9" s="210">
        <f>Tutorial!V158</f>
        <v>3</v>
      </c>
      <c r="S9" s="212"/>
      <c r="T9" s="210">
        <f>Tutorial!V164</f>
        <v>1</v>
      </c>
      <c r="U9" s="210">
        <f>Tutorial!V165</f>
        <v>1</v>
      </c>
      <c r="W9" s="211">
        <f>Tutorial!V159</f>
        <v>1</v>
      </c>
      <c r="X9" s="211">
        <f>Tutorial!V160</f>
        <v>1</v>
      </c>
      <c r="Y9" s="211">
        <f>Tutorial!V161</f>
        <v>1</v>
      </c>
      <c r="Z9" s="211">
        <f>Tutorial!V162</f>
        <v>1</v>
      </c>
      <c r="AA9" s="211">
        <f>Tutorial!V163</f>
        <v>1</v>
      </c>
      <c r="AC9" s="211">
        <f>Tutorial!V179</f>
        <v>1</v>
      </c>
      <c r="AD9" s="117"/>
      <c r="AE9" s="211">
        <f>Tutorial!V180</f>
        <v>1</v>
      </c>
      <c r="AF9" s="211">
        <f>Tutorial!V180</f>
        <v>1</v>
      </c>
      <c r="AH9" s="195"/>
      <c r="AI9" s="320"/>
      <c r="AJ9" s="320"/>
      <c r="AK9" s="320"/>
      <c r="AM9" s="328"/>
      <c r="AN9" s="320" t="s">
        <v>75</v>
      </c>
      <c r="AO9" s="320" t="s">
        <v>79</v>
      </c>
      <c r="AP9" s="320" t="s">
        <v>80</v>
      </c>
      <c r="AR9" s="210">
        <f>SUM(Tutorial!V249,Tutorial!V251)</f>
        <v>4</v>
      </c>
      <c r="AS9" s="210">
        <f>SUM(Tutorial!V250,Tutorial!V252)</f>
        <v>4</v>
      </c>
      <c r="AT9" s="210">
        <f>Tutorial!V253</f>
        <v>2</v>
      </c>
      <c r="AU9" s="210">
        <f>Tutorial!V254</f>
        <v>4</v>
      </c>
      <c r="AW9" s="211">
        <f>Tutorial!V255</f>
        <v>1</v>
      </c>
      <c r="AX9" s="211">
        <f>Tutorial!V256</f>
        <v>1</v>
      </c>
      <c r="AY9" s="211">
        <f>Tutorial!V257</f>
        <v>1</v>
      </c>
      <c r="AZ9" s="211">
        <f>Tutorial!V258</f>
        <v>1</v>
      </c>
      <c r="BA9" s="211">
        <f>Tutorial!V259</f>
        <v>1</v>
      </c>
      <c r="BB9" s="198"/>
      <c r="BC9" s="211">
        <f>Tutorial!V273</f>
        <v>1</v>
      </c>
      <c r="BE9" s="195"/>
      <c r="BF9" s="348" t="s">
        <v>616</v>
      </c>
      <c r="BG9" s="348" t="s">
        <v>617</v>
      </c>
      <c r="BH9" s="348"/>
      <c r="BJ9" s="348" t="s">
        <v>616</v>
      </c>
      <c r="BK9" s="348" t="s">
        <v>617</v>
      </c>
      <c r="BL9" s="348"/>
      <c r="BN9" s="348" t="s">
        <v>616</v>
      </c>
      <c r="BO9" s="348" t="s">
        <v>617</v>
      </c>
      <c r="BP9" s="348"/>
      <c r="BR9" s="348" t="s">
        <v>631</v>
      </c>
      <c r="BS9" s="367"/>
      <c r="BT9" s="348" t="s">
        <v>617</v>
      </c>
      <c r="BU9" s="348"/>
    </row>
    <row r="10" spans="2:95" s="143" customFormat="1" ht="15" customHeight="1" x14ac:dyDescent="0.25">
      <c r="B10" s="364" t="s">
        <v>515</v>
      </c>
      <c r="C10" s="365"/>
      <c r="D10" s="182">
        <f>BasePop!D11</f>
        <v>25</v>
      </c>
      <c r="F10" s="320"/>
      <c r="G10" s="320"/>
      <c r="H10" s="320"/>
      <c r="J10" s="328"/>
      <c r="K10" s="320"/>
      <c r="L10" s="320"/>
      <c r="M10" s="320"/>
      <c r="O10" s="189" t="s">
        <v>99</v>
      </c>
      <c r="P10" s="189" t="s">
        <v>99</v>
      </c>
      <c r="Q10" s="189" t="s">
        <v>99</v>
      </c>
      <c r="R10" s="189" t="s">
        <v>100</v>
      </c>
      <c r="T10" s="189" t="s">
        <v>99</v>
      </c>
      <c r="U10" s="189" t="s">
        <v>99</v>
      </c>
      <c r="W10" s="189" t="s">
        <v>402</v>
      </c>
      <c r="X10" s="189" t="s">
        <v>402</v>
      </c>
      <c r="Y10" s="189" t="s">
        <v>402</v>
      </c>
      <c r="Z10" s="189" t="s">
        <v>402</v>
      </c>
      <c r="AA10" s="189" t="s">
        <v>402</v>
      </c>
      <c r="AC10" s="189" t="s">
        <v>102</v>
      </c>
      <c r="AD10" s="117"/>
      <c r="AE10" s="189" t="s">
        <v>106</v>
      </c>
      <c r="AF10" s="189" t="s">
        <v>102</v>
      </c>
      <c r="AH10" s="196"/>
      <c r="AI10" s="320"/>
      <c r="AJ10" s="320"/>
      <c r="AK10" s="320"/>
      <c r="AM10" s="328"/>
      <c r="AN10" s="320"/>
      <c r="AO10" s="320"/>
      <c r="AP10" s="320"/>
      <c r="AR10" s="189" t="s">
        <v>538</v>
      </c>
      <c r="AS10" s="189" t="s">
        <v>538</v>
      </c>
      <c r="AT10" s="189" t="s">
        <v>538</v>
      </c>
      <c r="AU10" s="189" t="s">
        <v>539</v>
      </c>
      <c r="AW10" s="189" t="s">
        <v>541</v>
      </c>
      <c r="AX10" s="189" t="s">
        <v>541</v>
      </c>
      <c r="AY10" s="189" t="s">
        <v>541</v>
      </c>
      <c r="AZ10" s="189" t="s">
        <v>541</v>
      </c>
      <c r="BA10" s="189" t="s">
        <v>541</v>
      </c>
      <c r="BC10" s="189" t="s">
        <v>542</v>
      </c>
      <c r="BE10" s="196"/>
      <c r="BF10" s="349"/>
      <c r="BG10" s="215">
        <f>Tutorial!V302</f>
        <v>15</v>
      </c>
      <c r="BH10" s="203" t="s">
        <v>618</v>
      </c>
      <c r="BJ10" s="349"/>
      <c r="BK10" s="215">
        <f>Tutorial!V303</f>
        <v>15</v>
      </c>
      <c r="BL10" s="203" t="s">
        <v>618</v>
      </c>
      <c r="BN10" s="349"/>
      <c r="BO10" s="215">
        <f>Tutorial!V304</f>
        <v>15</v>
      </c>
      <c r="BP10" s="203" t="s">
        <v>618</v>
      </c>
      <c r="BR10" s="349"/>
      <c r="BS10" s="216">
        <f>Tutorial!V306</f>
        <v>20</v>
      </c>
      <c r="BT10" s="215">
        <f>Tutorial!V305</f>
        <v>60</v>
      </c>
      <c r="BU10" s="203" t="s">
        <v>618</v>
      </c>
    </row>
    <row r="11" spans="2:95" s="114" customFormat="1" ht="5.0999999999999996" customHeight="1" x14ac:dyDescent="0.25">
      <c r="AD11" s="117"/>
      <c r="AH11" s="197"/>
      <c r="BE11" s="197"/>
    </row>
    <row r="12" spans="2:95" s="114" customFormat="1" ht="15" customHeight="1" x14ac:dyDescent="0.25">
      <c r="B12" s="320" t="s">
        <v>84</v>
      </c>
      <c r="C12" s="320"/>
      <c r="D12" s="320"/>
      <c r="F12" s="174">
        <f>SUM(F14:F63)</f>
        <v>48352.511020000005</v>
      </c>
      <c r="G12" s="174">
        <f>SUM(G14:G63)</f>
        <v>51070</v>
      </c>
      <c r="H12" s="176">
        <f>IF(F12=0,0,G12/F12)</f>
        <v>1.0562016102716147</v>
      </c>
      <c r="J12" s="176">
        <f>IF(F12=0,0,K12/F12)</f>
        <v>1</v>
      </c>
      <c r="K12" s="174">
        <f>SUM(K14:K63)</f>
        <v>48352.511020000005</v>
      </c>
      <c r="L12" s="174">
        <f t="shared" ref="L12:AF12" si="0">SUM(L14:L63)</f>
        <v>41099.634366999991</v>
      </c>
      <c r="M12" s="174">
        <f t="shared" si="0"/>
        <v>7252.8766529999994</v>
      </c>
      <c r="O12" s="174">
        <f t="shared" si="0"/>
        <v>193410.04408000002</v>
      </c>
      <c r="P12" s="174">
        <f t="shared" si="0"/>
        <v>145057.53305999996</v>
      </c>
      <c r="Q12" s="174">
        <f t="shared" si="0"/>
        <v>48352.511020000005</v>
      </c>
      <c r="R12" s="174">
        <f t="shared" si="0"/>
        <v>145057.53305999996</v>
      </c>
      <c r="S12" s="131"/>
      <c r="T12" s="174">
        <f t="shared" si="0"/>
        <v>48352.511020000005</v>
      </c>
      <c r="U12" s="174">
        <f t="shared" si="0"/>
        <v>48352.511020000005</v>
      </c>
      <c r="W12" s="174">
        <f>SUM(W14:W63)</f>
        <v>48352.511020000005</v>
      </c>
      <c r="X12" s="174">
        <f t="shared" si="0"/>
        <v>48352.511020000005</v>
      </c>
      <c r="Y12" s="174">
        <f t="shared" si="0"/>
        <v>48352.511020000005</v>
      </c>
      <c r="Z12" s="174">
        <f t="shared" si="0"/>
        <v>48352.511020000005</v>
      </c>
      <c r="AA12" s="174">
        <f t="shared" si="0"/>
        <v>48352.511020000005</v>
      </c>
      <c r="AC12" s="174">
        <f t="shared" si="0"/>
        <v>7252.8766529999994</v>
      </c>
      <c r="AD12" s="117"/>
      <c r="AE12" s="174">
        <f t="shared" si="0"/>
        <v>41099.634366999991</v>
      </c>
      <c r="AF12" s="174">
        <f t="shared" si="0"/>
        <v>7252.8766529999994</v>
      </c>
      <c r="AH12" s="197"/>
      <c r="AI12" s="174">
        <f>SUM(AI14:AI63)</f>
        <v>87913.656399999993</v>
      </c>
      <c r="AJ12" s="174">
        <f>SUM(AJ14:AJ63)</f>
        <v>0</v>
      </c>
      <c r="AK12" s="176">
        <f>IF(AI12=0,0,AJ12/AI12)</f>
        <v>0</v>
      </c>
      <c r="AM12" s="176">
        <f>IF(AI12=0,0,AN12/AI12)</f>
        <v>1</v>
      </c>
      <c r="AN12" s="174">
        <f>SUM(AN14:AN63)</f>
        <v>87913.656399999993</v>
      </c>
      <c r="AO12" s="174">
        <f t="shared" ref="AO12:AP12" si="1">SUM(AO14:AO63)</f>
        <v>74726.607939999973</v>
      </c>
      <c r="AP12" s="174">
        <f t="shared" si="1"/>
        <v>13187.048459999996</v>
      </c>
      <c r="AR12" s="174">
        <f t="shared" ref="AR12:AU12" si="2">SUM(AR14:AR63)</f>
        <v>351654.62559999997</v>
      </c>
      <c r="AS12" s="174">
        <f t="shared" si="2"/>
        <v>351654.62559999997</v>
      </c>
      <c r="AT12" s="174">
        <f t="shared" si="2"/>
        <v>175827.31279999999</v>
      </c>
      <c r="AU12" s="174">
        <f t="shared" si="2"/>
        <v>351654.62559999997</v>
      </c>
      <c r="AW12" s="174">
        <f>SUM(AW14:AW63)</f>
        <v>87913.656399999993</v>
      </c>
      <c r="AX12" s="174">
        <f t="shared" ref="AX12:BA12" si="3">SUM(AX14:AX63)</f>
        <v>87913.656399999993</v>
      </c>
      <c r="AY12" s="174">
        <f t="shared" si="3"/>
        <v>87913.656399999993</v>
      </c>
      <c r="AZ12" s="174">
        <f t="shared" si="3"/>
        <v>87913.656399999993</v>
      </c>
      <c r="BA12" s="174">
        <f t="shared" si="3"/>
        <v>87913.656399999993</v>
      </c>
      <c r="BC12" s="174">
        <f t="shared" ref="BC12" si="4">SUM(BC14:BC63)</f>
        <v>13187.048459999996</v>
      </c>
      <c r="BE12" s="197"/>
      <c r="BF12" s="174">
        <f>SUM(BF14:BF63)</f>
        <v>593417.18069999979</v>
      </c>
      <c r="BG12" s="174">
        <f>SUM(BG14:BG63)</f>
        <v>148354.29517499995</v>
      </c>
      <c r="BH12" s="174">
        <f>SUM(BH14:BH63)</f>
        <v>3090.7144828124997</v>
      </c>
      <c r="BJ12" s="174">
        <f>SUM(BJ14:BJ63)</f>
        <v>545064.66968000005</v>
      </c>
      <c r="BK12" s="174">
        <f>SUM(BK14:BK63)</f>
        <v>136266.16742000001</v>
      </c>
      <c r="BL12" s="174">
        <f>SUM(BL14:BL63)</f>
        <v>2838.8784879166674</v>
      </c>
      <c r="BN12" s="174">
        <f>SUM(BN14:BN63)</f>
        <v>224179.82382000002</v>
      </c>
      <c r="BO12" s="174">
        <f>SUM(BO14:BO63)</f>
        <v>56044.955955000005</v>
      </c>
      <c r="BP12" s="174">
        <f>SUM(BP14:BP63)</f>
        <v>1167.6032490624998</v>
      </c>
      <c r="BR12" s="174">
        <f>SUM(BR14:BR63)</f>
        <v>137866.77789999999</v>
      </c>
      <c r="BS12" s="174">
        <f>SUM(BS14:BS63)</f>
        <v>6893.3388950000008</v>
      </c>
      <c r="BT12" s="174">
        <f>SUM(BT14:BT63)</f>
        <v>6893.3388950000008</v>
      </c>
      <c r="BU12" s="174">
        <f>SUM(BU14:BU63)</f>
        <v>143.61122697916667</v>
      </c>
    </row>
    <row r="13" spans="2:95" s="114" customFormat="1" ht="5.0999999999999996" customHeight="1" x14ac:dyDescent="0.25">
      <c r="F13" s="133"/>
      <c r="G13" s="133"/>
      <c r="H13" s="132"/>
      <c r="J13" s="132"/>
      <c r="K13" s="133"/>
      <c r="L13" s="133"/>
      <c r="M13" s="133"/>
      <c r="O13" s="133"/>
      <c r="P13" s="133"/>
      <c r="Q13" s="133"/>
      <c r="R13" s="133"/>
      <c r="S13" s="133"/>
      <c r="T13" s="133"/>
      <c r="U13" s="133"/>
      <c r="W13" s="133"/>
      <c r="X13" s="133"/>
      <c r="Y13" s="133"/>
      <c r="Z13" s="133"/>
      <c r="AA13" s="133"/>
      <c r="AC13" s="133"/>
      <c r="AD13" s="117"/>
      <c r="AE13" s="133"/>
      <c r="AF13" s="133"/>
      <c r="AH13" s="197"/>
      <c r="AI13" s="133"/>
      <c r="AJ13" s="133"/>
      <c r="AK13" s="132"/>
      <c r="AM13" s="132"/>
      <c r="AN13" s="133"/>
      <c r="AO13" s="133"/>
      <c r="AP13" s="133"/>
      <c r="AR13" s="133"/>
      <c r="AS13" s="133"/>
      <c r="AT13" s="133"/>
      <c r="AU13" s="133"/>
      <c r="AW13" s="133"/>
      <c r="AX13" s="133"/>
      <c r="AY13" s="133"/>
      <c r="AZ13" s="133"/>
      <c r="BA13" s="133"/>
      <c r="BC13" s="133"/>
      <c r="BE13" s="197"/>
      <c r="BF13" s="133"/>
      <c r="BG13" s="133"/>
      <c r="BH13" s="133"/>
      <c r="BJ13" s="133"/>
      <c r="BK13" s="133"/>
      <c r="BL13" s="133"/>
      <c r="BN13" s="133"/>
      <c r="BO13" s="133"/>
      <c r="BP13" s="133"/>
      <c r="BR13" s="133"/>
      <c r="BS13" s="133"/>
      <c r="BT13" s="133"/>
      <c r="BU13" s="133"/>
    </row>
    <row r="14" spans="2:95" ht="15" x14ac:dyDescent="0.25">
      <c r="B14" s="358" t="str">
        <f>IF(BasePop!B16="","",BasePop!B16)</f>
        <v>Anamã</v>
      </c>
      <c r="C14" s="359"/>
      <c r="D14" s="183"/>
      <c r="F14" s="135">
        <f>BasePop!K16*BasePop!S16</f>
        <v>214.71604000000002</v>
      </c>
      <c r="G14" s="232">
        <v>192</v>
      </c>
      <c r="H14" s="177">
        <f>IF(F14=0,0,G14/F14)</f>
        <v>0.89420427090589027</v>
      </c>
      <c r="J14" s="187">
        <v>1</v>
      </c>
      <c r="K14" s="135">
        <f>F14*J14</f>
        <v>214.71604000000002</v>
      </c>
      <c r="L14" s="135">
        <f>K14*BasePop!$L$10</f>
        <v>182.508634</v>
      </c>
      <c r="M14" s="135">
        <f>K14*BasePop!$M$10</f>
        <v>32.207405999999999</v>
      </c>
      <c r="O14" s="135">
        <f t="shared" ref="O14:O45" si="5">K14*$O$9</f>
        <v>858.86416000000008</v>
      </c>
      <c r="P14" s="135">
        <f t="shared" ref="P14:P45" si="6">K14*$P$9</f>
        <v>644.14812000000006</v>
      </c>
      <c r="Q14" s="135">
        <f t="shared" ref="Q14:Q45" si="7">K14*$Q$9</f>
        <v>214.71604000000002</v>
      </c>
      <c r="R14" s="135">
        <f t="shared" ref="R14:R45" si="8">K14*$R$9</f>
        <v>644.14812000000006</v>
      </c>
      <c r="S14" s="144"/>
      <c r="T14" s="135">
        <f t="shared" ref="T14:T45" si="9">K14*$T$9</f>
        <v>214.71604000000002</v>
      </c>
      <c r="U14" s="135">
        <f t="shared" ref="U14:U45" si="10">K14*$U$9</f>
        <v>214.71604000000002</v>
      </c>
      <c r="W14" s="135">
        <f t="shared" ref="W14:W45" si="11">K14*$W$9</f>
        <v>214.71604000000002</v>
      </c>
      <c r="X14" s="135">
        <f t="shared" ref="X14:X45" si="12">K14*$X$9</f>
        <v>214.71604000000002</v>
      </c>
      <c r="Y14" s="135">
        <f t="shared" ref="Y14:Y45" si="13">K14*$Y$9</f>
        <v>214.71604000000002</v>
      </c>
      <c r="Z14" s="135">
        <f t="shared" ref="Z14:Z45" si="14">K14*$Z$9</f>
        <v>214.71604000000002</v>
      </c>
      <c r="AA14" s="135">
        <f t="shared" ref="AA14:AA45" si="15">K14*$AA$9</f>
        <v>214.71604000000002</v>
      </c>
      <c r="AC14" s="135">
        <f t="shared" ref="AC14:AC45" si="16">M14*$AC$9</f>
        <v>32.207405999999999</v>
      </c>
      <c r="AE14" s="135">
        <f t="shared" ref="AE14:AE45" si="17">L14*$AE$9</f>
        <v>182.508634</v>
      </c>
      <c r="AF14" s="135">
        <f t="shared" ref="AF14:AF45" si="18">M14*$AF$9</f>
        <v>32.207405999999999</v>
      </c>
      <c r="AH14" s="191"/>
      <c r="AI14" s="135">
        <f>BasePop!O16*BasePop!S16</f>
        <v>390.39280000000002</v>
      </c>
      <c r="AJ14" s="186"/>
      <c r="AK14" s="177">
        <f>IF(AI14=0,0,AJ14/AI14)</f>
        <v>0</v>
      </c>
      <c r="AM14" s="187">
        <v>1</v>
      </c>
      <c r="AN14" s="135">
        <f>AI14*AM14</f>
        <v>390.39280000000002</v>
      </c>
      <c r="AO14" s="135">
        <f>AN14*BasePop!$P$10</f>
        <v>331.83388000000002</v>
      </c>
      <c r="AP14" s="135">
        <f>AN14*BasePop!$Q$10</f>
        <v>58.558920000000001</v>
      </c>
      <c r="AR14" s="135">
        <f>AN14*$AR$9</f>
        <v>1561.5712000000001</v>
      </c>
      <c r="AS14" s="135">
        <f>AN14*$AS$9</f>
        <v>1561.5712000000001</v>
      </c>
      <c r="AT14" s="135">
        <f>AN14*$AT$9</f>
        <v>780.78560000000004</v>
      </c>
      <c r="AU14" s="135">
        <f>AN14*$AU$9</f>
        <v>1561.5712000000001</v>
      </c>
      <c r="AW14" s="135">
        <f>AN14*$AW$9</f>
        <v>390.39280000000002</v>
      </c>
      <c r="AX14" s="135">
        <f>AN14*$AX$9</f>
        <v>390.39280000000002</v>
      </c>
      <c r="AY14" s="135">
        <f>AN14*$AY$9</f>
        <v>390.39280000000002</v>
      </c>
      <c r="AZ14" s="135">
        <f>AN14*$AZ$9</f>
        <v>390.39280000000002</v>
      </c>
      <c r="BA14" s="135">
        <f>AN14*$BA$9</f>
        <v>390.39280000000002</v>
      </c>
      <c r="BC14" s="135">
        <f>AP14*$BC$9</f>
        <v>58.558920000000001</v>
      </c>
      <c r="BE14" s="191"/>
      <c r="BF14" s="135">
        <f>SUM(O14,T14,AR14)</f>
        <v>2635.1514000000002</v>
      </c>
      <c r="BG14" s="135">
        <f>BF14/(60/$BG$10)</f>
        <v>658.78785000000005</v>
      </c>
      <c r="BH14" s="151">
        <f>BG14/12/4</f>
        <v>13.724746875000001</v>
      </c>
      <c r="BJ14" s="135">
        <f>SUM(P14,U14,AS14)</f>
        <v>2420.4353600000004</v>
      </c>
      <c r="BK14" s="135">
        <f>BJ14/(60/$BK$10)</f>
        <v>605.1088400000001</v>
      </c>
      <c r="BL14" s="151">
        <f>BK14/12/4</f>
        <v>12.606434166666668</v>
      </c>
      <c r="BN14" s="135">
        <f>SUM(Q14,AT14)</f>
        <v>995.50164000000007</v>
      </c>
      <c r="BO14" s="135">
        <f>BN14/(60/$BO$10)</f>
        <v>248.87541000000002</v>
      </c>
      <c r="BP14" s="151">
        <f>BO14/12/4</f>
        <v>5.1849043750000003</v>
      </c>
      <c r="BR14" s="135">
        <f>SUM(R14,AU14)</f>
        <v>2205.7193200000002</v>
      </c>
      <c r="BS14" s="135">
        <f>BR14/$BS$10</f>
        <v>110.285966</v>
      </c>
      <c r="BT14" s="135">
        <f>BS14/(60/$BT$10)</f>
        <v>110.285966</v>
      </c>
      <c r="BU14" s="151">
        <f>BT14/12/4</f>
        <v>2.2976242916666667</v>
      </c>
    </row>
    <row r="15" spans="2:95" ht="15" x14ac:dyDescent="0.25">
      <c r="B15" s="358" t="str">
        <f>IF(BasePop!B17="","",BasePop!B17)</f>
        <v>Anori</v>
      </c>
      <c r="C15" s="359"/>
      <c r="D15" s="183"/>
      <c r="F15" s="135">
        <f>BasePop!K17*BasePop!S17</f>
        <v>282.21941000000004</v>
      </c>
      <c r="G15" s="232">
        <v>250</v>
      </c>
      <c r="H15" s="177">
        <f t="shared" ref="H15:H63" si="19">IF(F15=0,0,G15/F15)</f>
        <v>0.88583559862165384</v>
      </c>
      <c r="J15" s="187">
        <v>1</v>
      </c>
      <c r="K15" s="135">
        <f t="shared" ref="K15:K63" si="20">F15*J15</f>
        <v>282.21941000000004</v>
      </c>
      <c r="L15" s="135">
        <f>K15*BasePop!$L$10</f>
        <v>239.88649850000002</v>
      </c>
      <c r="M15" s="135">
        <f>K15*BasePop!$M$10</f>
        <v>42.332911500000002</v>
      </c>
      <c r="O15" s="135">
        <f t="shared" si="5"/>
        <v>1128.8776400000002</v>
      </c>
      <c r="P15" s="135">
        <f t="shared" si="6"/>
        <v>846.65823000000012</v>
      </c>
      <c r="Q15" s="135">
        <f t="shared" si="7"/>
        <v>282.21941000000004</v>
      </c>
      <c r="R15" s="135">
        <f t="shared" si="8"/>
        <v>846.65823000000012</v>
      </c>
      <c r="S15" s="144"/>
      <c r="T15" s="135">
        <f t="shared" si="9"/>
        <v>282.21941000000004</v>
      </c>
      <c r="U15" s="135">
        <f t="shared" si="10"/>
        <v>282.21941000000004</v>
      </c>
      <c r="W15" s="135">
        <f t="shared" si="11"/>
        <v>282.21941000000004</v>
      </c>
      <c r="X15" s="135">
        <f t="shared" si="12"/>
        <v>282.21941000000004</v>
      </c>
      <c r="Y15" s="135">
        <f t="shared" si="13"/>
        <v>282.21941000000004</v>
      </c>
      <c r="Z15" s="135">
        <f t="shared" si="14"/>
        <v>282.21941000000004</v>
      </c>
      <c r="AA15" s="135">
        <f t="shared" si="15"/>
        <v>282.21941000000004</v>
      </c>
      <c r="AC15" s="135">
        <f t="shared" si="16"/>
        <v>42.332911500000002</v>
      </c>
      <c r="AE15" s="135">
        <f t="shared" si="17"/>
        <v>239.88649850000002</v>
      </c>
      <c r="AF15" s="135">
        <f t="shared" si="18"/>
        <v>42.332911500000002</v>
      </c>
      <c r="AH15" s="191"/>
      <c r="AI15" s="135">
        <f>BasePop!O17*BasePop!S17</f>
        <v>513.12619999999993</v>
      </c>
      <c r="AJ15" s="186"/>
      <c r="AK15" s="177">
        <f t="shared" ref="AK15:AK63" si="21">IF(AI15=0,0,AJ15/AI15)</f>
        <v>0</v>
      </c>
      <c r="AM15" s="187">
        <v>1</v>
      </c>
      <c r="AN15" s="135">
        <f t="shared" ref="AN15:AN63" si="22">AI15*AM15</f>
        <v>513.12619999999993</v>
      </c>
      <c r="AO15" s="135">
        <f>AN15*BasePop!$P$10</f>
        <v>436.15726999999993</v>
      </c>
      <c r="AP15" s="135">
        <f>AN15*BasePop!$Q$10</f>
        <v>76.968929999999986</v>
      </c>
      <c r="AR15" s="135">
        <f t="shared" ref="AR15:AR63" si="23">AN15*$AR$9</f>
        <v>2052.5047999999997</v>
      </c>
      <c r="AS15" s="135">
        <f t="shared" ref="AS15:AS63" si="24">AN15*$AS$9</f>
        <v>2052.5047999999997</v>
      </c>
      <c r="AT15" s="135">
        <f t="shared" ref="AT15:AT63" si="25">AN15*$AT$9</f>
        <v>1026.2523999999999</v>
      </c>
      <c r="AU15" s="135">
        <f t="shared" ref="AU15:AU63" si="26">AN15*$AU$9</f>
        <v>2052.5047999999997</v>
      </c>
      <c r="AW15" s="135">
        <f>AN15*$AW$9</f>
        <v>513.12619999999993</v>
      </c>
      <c r="AX15" s="135">
        <f>AN15*$AX$9</f>
        <v>513.12619999999993</v>
      </c>
      <c r="AY15" s="135">
        <f>AN15*$AY$9</f>
        <v>513.12619999999993</v>
      </c>
      <c r="AZ15" s="135">
        <f>AN15*$AZ$9</f>
        <v>513.12619999999993</v>
      </c>
      <c r="BA15" s="135">
        <f>AN15*$BA$9</f>
        <v>513.12619999999993</v>
      </c>
      <c r="BC15" s="135">
        <f t="shared" ref="BC15:BC63" si="27">AP15*$BC$9</f>
        <v>76.968929999999986</v>
      </c>
      <c r="BE15" s="191"/>
      <c r="BF15" s="135">
        <f t="shared" ref="BF15:BF63" si="28">SUM(O15,T15,AR15)</f>
        <v>3463.60185</v>
      </c>
      <c r="BG15" s="135">
        <f t="shared" ref="BG15:BG63" si="29">BF15/(60/$BG$10)</f>
        <v>865.9004625</v>
      </c>
      <c r="BH15" s="151">
        <f t="shared" ref="BH15:BH63" si="30">BG15/12/4</f>
        <v>18.03959296875</v>
      </c>
      <c r="BJ15" s="135">
        <f t="shared" ref="BJ15:BJ63" si="31">SUM(P15,U15,AS15)</f>
        <v>3181.3824399999999</v>
      </c>
      <c r="BK15" s="135">
        <f t="shared" ref="BK15:BK63" si="32">BJ15/(60/$BK$10)</f>
        <v>795.34560999999997</v>
      </c>
      <c r="BL15" s="151">
        <f t="shared" ref="BL15:BL63" si="33">BK15/12/4</f>
        <v>16.569700208333334</v>
      </c>
      <c r="BN15" s="135">
        <f t="shared" ref="BN15:BN63" si="34">SUM(Q15,AT15)</f>
        <v>1308.47181</v>
      </c>
      <c r="BO15" s="135">
        <f t="shared" ref="BO15:BO63" si="35">BN15/(60/$BO$10)</f>
        <v>327.1179525</v>
      </c>
      <c r="BP15" s="151">
        <f t="shared" ref="BP15:BP63" si="36">BO15/12/4</f>
        <v>6.8149573437499997</v>
      </c>
      <c r="BR15" s="135">
        <f t="shared" ref="BR15:BR63" si="37">SUM(U15,AX15)</f>
        <v>795.34560999999997</v>
      </c>
      <c r="BS15" s="135">
        <f t="shared" ref="BS15:BS63" si="38">BR15/$BS$10</f>
        <v>39.767280499999998</v>
      </c>
      <c r="BT15" s="135">
        <f t="shared" ref="BT15:BT63" si="39">BS15/(60/$BT$10)</f>
        <v>39.767280499999998</v>
      </c>
      <c r="BU15" s="151">
        <f t="shared" ref="BU15:BU63" si="40">BT15/12/4</f>
        <v>0.82848501041666667</v>
      </c>
    </row>
    <row r="16" spans="2:95" ht="15" x14ac:dyDescent="0.25">
      <c r="B16" s="358" t="str">
        <f>IF(BasePop!B18="","",BasePop!B18)</f>
        <v>Autazes</v>
      </c>
      <c r="C16" s="359"/>
      <c r="D16" s="183"/>
      <c r="F16" s="135">
        <f>BasePop!K18*BasePop!S18</f>
        <v>984.13458000000003</v>
      </c>
      <c r="G16" s="232">
        <v>863</v>
      </c>
      <c r="H16" s="177">
        <f t="shared" si="19"/>
        <v>0.87691258648791715</v>
      </c>
      <c r="J16" s="187">
        <v>1</v>
      </c>
      <c r="K16" s="135">
        <f t="shared" si="20"/>
        <v>984.13458000000003</v>
      </c>
      <c r="L16" s="135">
        <f>K16*BasePop!$L$10</f>
        <v>836.51439300000004</v>
      </c>
      <c r="M16" s="135">
        <f>K16*BasePop!$M$10</f>
        <v>147.62018699999999</v>
      </c>
      <c r="O16" s="135">
        <f t="shared" si="5"/>
        <v>3936.5383200000001</v>
      </c>
      <c r="P16" s="135">
        <f t="shared" si="6"/>
        <v>2952.4037400000002</v>
      </c>
      <c r="Q16" s="135">
        <f t="shared" si="7"/>
        <v>984.13458000000003</v>
      </c>
      <c r="R16" s="135">
        <f t="shared" si="8"/>
        <v>2952.4037400000002</v>
      </c>
      <c r="S16" s="144"/>
      <c r="T16" s="135">
        <f t="shared" si="9"/>
        <v>984.13458000000003</v>
      </c>
      <c r="U16" s="135">
        <f t="shared" si="10"/>
        <v>984.13458000000003</v>
      </c>
      <c r="W16" s="135">
        <f t="shared" si="11"/>
        <v>984.13458000000003</v>
      </c>
      <c r="X16" s="135">
        <f t="shared" si="12"/>
        <v>984.13458000000003</v>
      </c>
      <c r="Y16" s="135">
        <f t="shared" si="13"/>
        <v>984.13458000000003</v>
      </c>
      <c r="Z16" s="135">
        <f t="shared" si="14"/>
        <v>984.13458000000003</v>
      </c>
      <c r="AA16" s="135">
        <f t="shared" si="15"/>
        <v>984.13458000000003</v>
      </c>
      <c r="AC16" s="135">
        <f t="shared" si="16"/>
        <v>147.62018699999999</v>
      </c>
      <c r="AE16" s="135">
        <f t="shared" si="17"/>
        <v>836.51439300000004</v>
      </c>
      <c r="AF16" s="135">
        <f t="shared" si="18"/>
        <v>147.62018699999999</v>
      </c>
      <c r="AH16" s="191"/>
      <c r="AI16" s="135">
        <f>BasePop!O18*BasePop!S18</f>
        <v>1789.3355999999999</v>
      </c>
      <c r="AJ16" s="186"/>
      <c r="AK16" s="177">
        <f t="shared" si="21"/>
        <v>0</v>
      </c>
      <c r="AM16" s="187">
        <v>1</v>
      </c>
      <c r="AN16" s="135">
        <f t="shared" si="22"/>
        <v>1789.3355999999999</v>
      </c>
      <c r="AO16" s="135">
        <f>AN16*BasePop!$P$10</f>
        <v>1520.93526</v>
      </c>
      <c r="AP16" s="135">
        <f>AN16*BasePop!$Q$10</f>
        <v>268.40033999999997</v>
      </c>
      <c r="AR16" s="135">
        <f t="shared" si="23"/>
        <v>7157.3423999999995</v>
      </c>
      <c r="AS16" s="135">
        <f t="shared" si="24"/>
        <v>7157.3423999999995</v>
      </c>
      <c r="AT16" s="135">
        <f t="shared" si="25"/>
        <v>3578.6711999999998</v>
      </c>
      <c r="AU16" s="135">
        <f t="shared" si="26"/>
        <v>7157.3423999999995</v>
      </c>
      <c r="AW16" s="135">
        <f t="shared" ref="AW16:AW63" si="41">AN16*$AW$9</f>
        <v>1789.3355999999999</v>
      </c>
      <c r="AX16" s="135">
        <f t="shared" ref="AX16:AX63" si="42">AN16*$AX$9</f>
        <v>1789.3355999999999</v>
      </c>
      <c r="AY16" s="135">
        <f t="shared" ref="AY16:AY63" si="43">AN16*$AY$9</f>
        <v>1789.3355999999999</v>
      </c>
      <c r="AZ16" s="135">
        <f t="shared" ref="AZ16:AZ63" si="44">AN16*$AZ$9</f>
        <v>1789.3355999999999</v>
      </c>
      <c r="BA16" s="135">
        <f t="shared" ref="BA16:BA63" si="45">AN16*$BA$9</f>
        <v>1789.3355999999999</v>
      </c>
      <c r="BC16" s="135">
        <f t="shared" si="27"/>
        <v>268.40033999999997</v>
      </c>
      <c r="BE16" s="191"/>
      <c r="BF16" s="135">
        <f t="shared" si="28"/>
        <v>12078.015299999999</v>
      </c>
      <c r="BG16" s="135">
        <f t="shared" si="29"/>
        <v>3019.5038249999998</v>
      </c>
      <c r="BH16" s="151">
        <f t="shared" si="30"/>
        <v>62.906329687499998</v>
      </c>
      <c r="BJ16" s="135">
        <f t="shared" si="31"/>
        <v>11093.880719999999</v>
      </c>
      <c r="BK16" s="135">
        <f t="shared" si="32"/>
        <v>2773.4701799999998</v>
      </c>
      <c r="BL16" s="151">
        <f t="shared" si="33"/>
        <v>57.780628749999998</v>
      </c>
      <c r="BN16" s="135">
        <f t="shared" si="34"/>
        <v>4562.8057799999997</v>
      </c>
      <c r="BO16" s="135">
        <f t="shared" si="35"/>
        <v>1140.7014449999999</v>
      </c>
      <c r="BP16" s="151">
        <f t="shared" si="36"/>
        <v>23.7646134375</v>
      </c>
      <c r="BR16" s="135">
        <f t="shared" si="37"/>
        <v>2773.4701799999998</v>
      </c>
      <c r="BS16" s="135">
        <f t="shared" si="38"/>
        <v>138.673509</v>
      </c>
      <c r="BT16" s="135">
        <f t="shared" si="39"/>
        <v>138.673509</v>
      </c>
      <c r="BU16" s="151">
        <f t="shared" si="40"/>
        <v>2.8890314374999999</v>
      </c>
    </row>
    <row r="17" spans="2:73" ht="15" x14ac:dyDescent="0.25">
      <c r="B17" s="358" t="str">
        <f>IF(BasePop!B19="","",BasePop!B19)</f>
        <v>Barcelos</v>
      </c>
      <c r="C17" s="359"/>
      <c r="D17" s="183"/>
      <c r="F17" s="135">
        <f>BasePop!K19*BasePop!S19</f>
        <v>574.90136000000007</v>
      </c>
      <c r="G17" s="232">
        <v>457</v>
      </c>
      <c r="H17" s="177">
        <f t="shared" si="19"/>
        <v>0.79491897531778311</v>
      </c>
      <c r="J17" s="187">
        <v>1</v>
      </c>
      <c r="K17" s="135">
        <f t="shared" si="20"/>
        <v>574.90136000000007</v>
      </c>
      <c r="L17" s="135">
        <f>K17*BasePop!$L$10</f>
        <v>488.66615600000006</v>
      </c>
      <c r="M17" s="135">
        <f>K17*BasePop!$M$10</f>
        <v>86.23520400000001</v>
      </c>
      <c r="O17" s="135">
        <f t="shared" si="5"/>
        <v>2299.6054400000003</v>
      </c>
      <c r="P17" s="135">
        <f t="shared" si="6"/>
        <v>1724.7040800000002</v>
      </c>
      <c r="Q17" s="135">
        <f t="shared" si="7"/>
        <v>574.90136000000007</v>
      </c>
      <c r="R17" s="135">
        <f t="shared" si="8"/>
        <v>1724.7040800000002</v>
      </c>
      <c r="S17" s="144"/>
      <c r="T17" s="135">
        <f t="shared" si="9"/>
        <v>574.90136000000007</v>
      </c>
      <c r="U17" s="135">
        <f t="shared" si="10"/>
        <v>574.90136000000007</v>
      </c>
      <c r="W17" s="135">
        <f t="shared" si="11"/>
        <v>574.90136000000007</v>
      </c>
      <c r="X17" s="135">
        <f t="shared" si="12"/>
        <v>574.90136000000007</v>
      </c>
      <c r="Y17" s="135">
        <f t="shared" si="13"/>
        <v>574.90136000000007</v>
      </c>
      <c r="Z17" s="135">
        <f t="shared" si="14"/>
        <v>574.90136000000007</v>
      </c>
      <c r="AA17" s="135">
        <f t="shared" si="15"/>
        <v>574.90136000000007</v>
      </c>
      <c r="AC17" s="135">
        <f t="shared" si="16"/>
        <v>86.23520400000001</v>
      </c>
      <c r="AE17" s="135">
        <f t="shared" si="17"/>
        <v>488.66615600000006</v>
      </c>
      <c r="AF17" s="135">
        <f t="shared" si="18"/>
        <v>86.23520400000001</v>
      </c>
      <c r="AH17" s="191"/>
      <c r="AI17" s="135">
        <f>BasePop!O19*BasePop!S19</f>
        <v>1045.2752</v>
      </c>
      <c r="AJ17" s="186"/>
      <c r="AK17" s="177">
        <f t="shared" si="21"/>
        <v>0</v>
      </c>
      <c r="AM17" s="187">
        <v>1</v>
      </c>
      <c r="AN17" s="135">
        <f t="shared" si="22"/>
        <v>1045.2752</v>
      </c>
      <c r="AO17" s="135">
        <f>AN17*BasePop!$P$10</f>
        <v>888.48392000000001</v>
      </c>
      <c r="AP17" s="135">
        <f>AN17*BasePop!$Q$10</f>
        <v>156.79128</v>
      </c>
      <c r="AR17" s="135">
        <f t="shared" si="23"/>
        <v>4181.1008000000002</v>
      </c>
      <c r="AS17" s="135">
        <f t="shared" si="24"/>
        <v>4181.1008000000002</v>
      </c>
      <c r="AT17" s="135">
        <f t="shared" si="25"/>
        <v>2090.5504000000001</v>
      </c>
      <c r="AU17" s="135">
        <f t="shared" si="26"/>
        <v>4181.1008000000002</v>
      </c>
      <c r="AW17" s="135">
        <f t="shared" si="41"/>
        <v>1045.2752</v>
      </c>
      <c r="AX17" s="135">
        <f t="shared" si="42"/>
        <v>1045.2752</v>
      </c>
      <c r="AY17" s="135">
        <f t="shared" si="43"/>
        <v>1045.2752</v>
      </c>
      <c r="AZ17" s="135">
        <f t="shared" si="44"/>
        <v>1045.2752</v>
      </c>
      <c r="BA17" s="135">
        <f t="shared" si="45"/>
        <v>1045.2752</v>
      </c>
      <c r="BC17" s="135">
        <f t="shared" si="27"/>
        <v>156.79128</v>
      </c>
      <c r="BE17" s="191"/>
      <c r="BF17" s="135">
        <f t="shared" si="28"/>
        <v>7055.6076000000003</v>
      </c>
      <c r="BG17" s="135">
        <f t="shared" si="29"/>
        <v>1763.9019000000001</v>
      </c>
      <c r="BH17" s="151">
        <f t="shared" si="30"/>
        <v>36.747956250000001</v>
      </c>
      <c r="BJ17" s="135">
        <f t="shared" si="31"/>
        <v>6480.7062400000004</v>
      </c>
      <c r="BK17" s="135">
        <f t="shared" si="32"/>
        <v>1620.1765600000001</v>
      </c>
      <c r="BL17" s="151">
        <f t="shared" si="33"/>
        <v>33.753678333333333</v>
      </c>
      <c r="BN17" s="135">
        <f t="shared" si="34"/>
        <v>2665.4517599999999</v>
      </c>
      <c r="BO17" s="135">
        <f t="shared" si="35"/>
        <v>666.36293999999998</v>
      </c>
      <c r="BP17" s="151">
        <f t="shared" si="36"/>
        <v>13.88256125</v>
      </c>
      <c r="BR17" s="135">
        <f t="shared" si="37"/>
        <v>1620.1765600000001</v>
      </c>
      <c r="BS17" s="135">
        <f t="shared" si="38"/>
        <v>81.008828000000008</v>
      </c>
      <c r="BT17" s="135">
        <f t="shared" si="39"/>
        <v>81.008828000000008</v>
      </c>
      <c r="BU17" s="151">
        <f t="shared" si="40"/>
        <v>1.6876839166666668</v>
      </c>
    </row>
    <row r="18" spans="2:73" ht="15" x14ac:dyDescent="0.25">
      <c r="B18" s="358" t="str">
        <f>IF(BasePop!B20="","",BasePop!B20)</f>
        <v>Beruri</v>
      </c>
      <c r="C18" s="359"/>
      <c r="D18" s="183"/>
      <c r="F18" s="135">
        <f>BasePop!K20*BasePop!S20</f>
        <v>654.53289000000007</v>
      </c>
      <c r="G18" s="232">
        <v>545</v>
      </c>
      <c r="H18" s="177">
        <f t="shared" si="19"/>
        <v>0.83265487239304348</v>
      </c>
      <c r="J18" s="187">
        <v>1</v>
      </c>
      <c r="K18" s="135">
        <f t="shared" si="20"/>
        <v>654.53289000000007</v>
      </c>
      <c r="L18" s="135">
        <f>K18*BasePop!$L$10</f>
        <v>556.3529565</v>
      </c>
      <c r="M18" s="135">
        <f>K18*BasePop!$M$10</f>
        <v>98.179933500000004</v>
      </c>
      <c r="O18" s="135">
        <f t="shared" si="5"/>
        <v>2618.1315600000003</v>
      </c>
      <c r="P18" s="135">
        <f t="shared" si="6"/>
        <v>1963.5986700000003</v>
      </c>
      <c r="Q18" s="135">
        <f t="shared" si="7"/>
        <v>654.53289000000007</v>
      </c>
      <c r="R18" s="135">
        <f t="shared" si="8"/>
        <v>1963.5986700000003</v>
      </c>
      <c r="S18" s="144"/>
      <c r="T18" s="135">
        <f t="shared" si="9"/>
        <v>654.53289000000007</v>
      </c>
      <c r="U18" s="135">
        <f t="shared" si="10"/>
        <v>654.53289000000007</v>
      </c>
      <c r="W18" s="135">
        <f t="shared" si="11"/>
        <v>654.53289000000007</v>
      </c>
      <c r="X18" s="135">
        <f t="shared" si="12"/>
        <v>654.53289000000007</v>
      </c>
      <c r="Y18" s="135">
        <f t="shared" si="13"/>
        <v>654.53289000000007</v>
      </c>
      <c r="Z18" s="135">
        <f t="shared" si="14"/>
        <v>654.53289000000007</v>
      </c>
      <c r="AA18" s="135">
        <f t="shared" si="15"/>
        <v>654.53289000000007</v>
      </c>
      <c r="AC18" s="135">
        <f t="shared" si="16"/>
        <v>98.179933500000004</v>
      </c>
      <c r="AE18" s="135">
        <f t="shared" si="17"/>
        <v>556.3529565</v>
      </c>
      <c r="AF18" s="135">
        <f t="shared" si="18"/>
        <v>98.179933500000004</v>
      </c>
      <c r="AH18" s="191"/>
      <c r="AI18" s="135">
        <f>BasePop!O20*BasePop!S20</f>
        <v>1190.0598</v>
      </c>
      <c r="AJ18" s="186"/>
      <c r="AK18" s="177">
        <f t="shared" si="21"/>
        <v>0</v>
      </c>
      <c r="AM18" s="187">
        <v>1</v>
      </c>
      <c r="AN18" s="135">
        <f t="shared" si="22"/>
        <v>1190.0598</v>
      </c>
      <c r="AO18" s="135">
        <f>AN18*BasePop!$P$10</f>
        <v>1011.55083</v>
      </c>
      <c r="AP18" s="135">
        <f>AN18*BasePop!$Q$10</f>
        <v>178.50897000000001</v>
      </c>
      <c r="AR18" s="135">
        <f t="shared" si="23"/>
        <v>4760.2392</v>
      </c>
      <c r="AS18" s="135">
        <f t="shared" si="24"/>
        <v>4760.2392</v>
      </c>
      <c r="AT18" s="135">
        <f t="shared" si="25"/>
        <v>2380.1196</v>
      </c>
      <c r="AU18" s="135">
        <f t="shared" si="26"/>
        <v>4760.2392</v>
      </c>
      <c r="AW18" s="135">
        <f t="shared" si="41"/>
        <v>1190.0598</v>
      </c>
      <c r="AX18" s="135">
        <f t="shared" si="42"/>
        <v>1190.0598</v>
      </c>
      <c r="AY18" s="135">
        <f t="shared" si="43"/>
        <v>1190.0598</v>
      </c>
      <c r="AZ18" s="135">
        <f t="shared" si="44"/>
        <v>1190.0598</v>
      </c>
      <c r="BA18" s="135">
        <f t="shared" si="45"/>
        <v>1190.0598</v>
      </c>
      <c r="BC18" s="135">
        <f t="shared" si="27"/>
        <v>178.50897000000001</v>
      </c>
      <c r="BE18" s="191"/>
      <c r="BF18" s="135">
        <f t="shared" si="28"/>
        <v>8032.9036500000002</v>
      </c>
      <c r="BG18" s="135">
        <f t="shared" si="29"/>
        <v>2008.2259125</v>
      </c>
      <c r="BH18" s="151">
        <f t="shared" si="30"/>
        <v>41.838039843750003</v>
      </c>
      <c r="BJ18" s="135">
        <f t="shared" si="31"/>
        <v>7378.3707599999998</v>
      </c>
      <c r="BK18" s="135">
        <f t="shared" si="32"/>
        <v>1844.5926899999999</v>
      </c>
      <c r="BL18" s="151">
        <f t="shared" si="33"/>
        <v>38.429014375000001</v>
      </c>
      <c r="BN18" s="135">
        <f t="shared" si="34"/>
        <v>3034.6524899999999</v>
      </c>
      <c r="BO18" s="135">
        <f t="shared" si="35"/>
        <v>758.66312249999999</v>
      </c>
      <c r="BP18" s="151">
        <f t="shared" si="36"/>
        <v>15.80548171875</v>
      </c>
      <c r="BR18" s="135">
        <f t="shared" si="37"/>
        <v>1844.5926899999999</v>
      </c>
      <c r="BS18" s="135">
        <f t="shared" si="38"/>
        <v>92.229634500000003</v>
      </c>
      <c r="BT18" s="135">
        <f t="shared" si="39"/>
        <v>92.229634500000003</v>
      </c>
      <c r="BU18" s="151">
        <f t="shared" si="40"/>
        <v>1.9214507187500001</v>
      </c>
    </row>
    <row r="19" spans="2:73" ht="15" x14ac:dyDescent="0.25">
      <c r="B19" s="358" t="str">
        <f>IF(BasePop!B21="","",BasePop!B21)</f>
        <v>Boca do Acre</v>
      </c>
      <c r="C19" s="359"/>
      <c r="D19" s="183"/>
      <c r="F19" s="135">
        <f>BasePop!K21*BasePop!S21</f>
        <v>845.04683999999997</v>
      </c>
      <c r="G19" s="232">
        <v>768</v>
      </c>
      <c r="H19" s="177">
        <f t="shared" si="19"/>
        <v>0.90882536168054306</v>
      </c>
      <c r="J19" s="187">
        <v>1</v>
      </c>
      <c r="K19" s="135">
        <f t="shared" si="20"/>
        <v>845.04683999999997</v>
      </c>
      <c r="L19" s="135">
        <f>K19*BasePop!$L$10</f>
        <v>718.28981399999998</v>
      </c>
      <c r="M19" s="135">
        <f>K19*BasePop!$M$10</f>
        <v>126.757026</v>
      </c>
      <c r="O19" s="135">
        <f t="shared" si="5"/>
        <v>3380.1873599999999</v>
      </c>
      <c r="P19" s="135">
        <f t="shared" si="6"/>
        <v>2535.1405199999999</v>
      </c>
      <c r="Q19" s="135">
        <f t="shared" si="7"/>
        <v>845.04683999999997</v>
      </c>
      <c r="R19" s="135">
        <f t="shared" si="8"/>
        <v>2535.1405199999999</v>
      </c>
      <c r="S19" s="144"/>
      <c r="T19" s="135">
        <f t="shared" si="9"/>
        <v>845.04683999999997</v>
      </c>
      <c r="U19" s="135">
        <f t="shared" si="10"/>
        <v>845.04683999999997</v>
      </c>
      <c r="W19" s="135">
        <f t="shared" si="11"/>
        <v>845.04683999999997</v>
      </c>
      <c r="X19" s="135">
        <f t="shared" si="12"/>
        <v>845.04683999999997</v>
      </c>
      <c r="Y19" s="135">
        <f t="shared" si="13"/>
        <v>845.04683999999997</v>
      </c>
      <c r="Z19" s="135">
        <f t="shared" si="14"/>
        <v>845.04683999999997</v>
      </c>
      <c r="AA19" s="135">
        <f t="shared" si="15"/>
        <v>845.04683999999997</v>
      </c>
      <c r="AC19" s="135">
        <f t="shared" si="16"/>
        <v>126.757026</v>
      </c>
      <c r="AE19" s="135">
        <f t="shared" si="17"/>
        <v>718.28981399999998</v>
      </c>
      <c r="AF19" s="135">
        <f t="shared" si="18"/>
        <v>126.757026</v>
      </c>
      <c r="AH19" s="191"/>
      <c r="AI19" s="135">
        <f>BasePop!O21*BasePop!S21</f>
        <v>1536.4487999999999</v>
      </c>
      <c r="AJ19" s="186"/>
      <c r="AK19" s="177">
        <f t="shared" si="21"/>
        <v>0</v>
      </c>
      <c r="AM19" s="187">
        <v>1</v>
      </c>
      <c r="AN19" s="135">
        <f t="shared" si="22"/>
        <v>1536.4487999999999</v>
      </c>
      <c r="AO19" s="135">
        <f>AN19*BasePop!$P$10</f>
        <v>1305.9814799999999</v>
      </c>
      <c r="AP19" s="135">
        <f>AN19*BasePop!$Q$10</f>
        <v>230.46731999999997</v>
      </c>
      <c r="AR19" s="135">
        <f t="shared" si="23"/>
        <v>6145.7951999999996</v>
      </c>
      <c r="AS19" s="135">
        <f t="shared" si="24"/>
        <v>6145.7951999999996</v>
      </c>
      <c r="AT19" s="135">
        <f t="shared" si="25"/>
        <v>3072.8975999999998</v>
      </c>
      <c r="AU19" s="135">
        <f t="shared" si="26"/>
        <v>6145.7951999999996</v>
      </c>
      <c r="AW19" s="135">
        <f t="shared" si="41"/>
        <v>1536.4487999999999</v>
      </c>
      <c r="AX19" s="135">
        <f t="shared" si="42"/>
        <v>1536.4487999999999</v>
      </c>
      <c r="AY19" s="135">
        <f t="shared" si="43"/>
        <v>1536.4487999999999</v>
      </c>
      <c r="AZ19" s="135">
        <f t="shared" si="44"/>
        <v>1536.4487999999999</v>
      </c>
      <c r="BA19" s="135">
        <f t="shared" si="45"/>
        <v>1536.4487999999999</v>
      </c>
      <c r="BC19" s="135">
        <f t="shared" si="27"/>
        <v>230.46731999999997</v>
      </c>
      <c r="BE19" s="191"/>
      <c r="BF19" s="135">
        <f t="shared" si="28"/>
        <v>10371.029399999999</v>
      </c>
      <c r="BG19" s="135">
        <f t="shared" si="29"/>
        <v>2592.7573499999999</v>
      </c>
      <c r="BH19" s="151">
        <f t="shared" si="30"/>
        <v>54.015778124999997</v>
      </c>
      <c r="BJ19" s="135">
        <f t="shared" si="31"/>
        <v>9525.9825600000004</v>
      </c>
      <c r="BK19" s="135">
        <f t="shared" si="32"/>
        <v>2381.4956400000001</v>
      </c>
      <c r="BL19" s="151">
        <f t="shared" si="33"/>
        <v>49.614492500000004</v>
      </c>
      <c r="BN19" s="135">
        <f t="shared" si="34"/>
        <v>3917.9444399999998</v>
      </c>
      <c r="BO19" s="135">
        <f t="shared" si="35"/>
        <v>979.48610999999994</v>
      </c>
      <c r="BP19" s="151">
        <f t="shared" si="36"/>
        <v>20.405960624999999</v>
      </c>
      <c r="BR19" s="135">
        <f t="shared" si="37"/>
        <v>2381.4956400000001</v>
      </c>
      <c r="BS19" s="135">
        <f t="shared" si="38"/>
        <v>119.074782</v>
      </c>
      <c r="BT19" s="135">
        <f t="shared" si="39"/>
        <v>119.074782</v>
      </c>
      <c r="BU19" s="151">
        <f t="shared" si="40"/>
        <v>2.4807246250000001</v>
      </c>
    </row>
    <row r="20" spans="2:73" ht="15" x14ac:dyDescent="0.25">
      <c r="B20" s="358" t="str">
        <f>IF(BasePop!B22="","",BasePop!B22)</f>
        <v>Caapiranga</v>
      </c>
      <c r="C20" s="359"/>
      <c r="D20" s="183"/>
      <c r="F20" s="135">
        <f>BasePop!K22*BasePop!S22</f>
        <v>236.60208000000003</v>
      </c>
      <c r="G20" s="232">
        <v>215</v>
      </c>
      <c r="H20" s="177">
        <f t="shared" si="19"/>
        <v>0.90869868937754039</v>
      </c>
      <c r="J20" s="187">
        <v>1</v>
      </c>
      <c r="K20" s="135">
        <f t="shared" si="20"/>
        <v>236.60208000000003</v>
      </c>
      <c r="L20" s="135">
        <f>K20*BasePop!$L$10</f>
        <v>201.11176800000001</v>
      </c>
      <c r="M20" s="135">
        <f>K20*BasePop!$M$10</f>
        <v>35.490312000000003</v>
      </c>
      <c r="O20" s="135">
        <f t="shared" si="5"/>
        <v>946.40832000000012</v>
      </c>
      <c r="P20" s="135">
        <f t="shared" si="6"/>
        <v>709.80624000000012</v>
      </c>
      <c r="Q20" s="135">
        <f t="shared" si="7"/>
        <v>236.60208000000003</v>
      </c>
      <c r="R20" s="135">
        <f t="shared" si="8"/>
        <v>709.80624000000012</v>
      </c>
      <c r="S20" s="144"/>
      <c r="T20" s="135">
        <f t="shared" si="9"/>
        <v>236.60208000000003</v>
      </c>
      <c r="U20" s="135">
        <f t="shared" si="10"/>
        <v>236.60208000000003</v>
      </c>
      <c r="W20" s="135">
        <f t="shared" si="11"/>
        <v>236.60208000000003</v>
      </c>
      <c r="X20" s="135">
        <f t="shared" si="12"/>
        <v>236.60208000000003</v>
      </c>
      <c r="Y20" s="135">
        <f t="shared" si="13"/>
        <v>236.60208000000003</v>
      </c>
      <c r="Z20" s="135">
        <f t="shared" si="14"/>
        <v>236.60208000000003</v>
      </c>
      <c r="AA20" s="135">
        <f t="shared" si="15"/>
        <v>236.60208000000003</v>
      </c>
      <c r="AC20" s="135">
        <f t="shared" si="16"/>
        <v>35.490312000000003</v>
      </c>
      <c r="AE20" s="135">
        <f t="shared" si="17"/>
        <v>201.11176800000001</v>
      </c>
      <c r="AF20" s="135">
        <f t="shared" si="18"/>
        <v>35.490312000000003</v>
      </c>
      <c r="AH20" s="191"/>
      <c r="AI20" s="135">
        <f>BasePop!O22*BasePop!S22</f>
        <v>430.18560000000002</v>
      </c>
      <c r="AJ20" s="186"/>
      <c r="AK20" s="177">
        <f t="shared" si="21"/>
        <v>0</v>
      </c>
      <c r="AM20" s="187">
        <v>1</v>
      </c>
      <c r="AN20" s="135">
        <f t="shared" si="22"/>
        <v>430.18560000000002</v>
      </c>
      <c r="AO20" s="135">
        <f>AN20*BasePop!$P$10</f>
        <v>365.65776</v>
      </c>
      <c r="AP20" s="135">
        <f>AN20*BasePop!$Q$10</f>
        <v>64.527839999999998</v>
      </c>
      <c r="AR20" s="135">
        <f t="shared" si="23"/>
        <v>1720.7424000000001</v>
      </c>
      <c r="AS20" s="135">
        <f t="shared" si="24"/>
        <v>1720.7424000000001</v>
      </c>
      <c r="AT20" s="135">
        <f t="shared" si="25"/>
        <v>860.37120000000004</v>
      </c>
      <c r="AU20" s="135">
        <f t="shared" si="26"/>
        <v>1720.7424000000001</v>
      </c>
      <c r="AW20" s="135">
        <f t="shared" si="41"/>
        <v>430.18560000000002</v>
      </c>
      <c r="AX20" s="135">
        <f t="shared" si="42"/>
        <v>430.18560000000002</v>
      </c>
      <c r="AY20" s="135">
        <f t="shared" si="43"/>
        <v>430.18560000000002</v>
      </c>
      <c r="AZ20" s="135">
        <f t="shared" si="44"/>
        <v>430.18560000000002</v>
      </c>
      <c r="BA20" s="135">
        <f t="shared" si="45"/>
        <v>430.18560000000002</v>
      </c>
      <c r="BC20" s="135">
        <f t="shared" si="27"/>
        <v>64.527839999999998</v>
      </c>
      <c r="BE20" s="191"/>
      <c r="BF20" s="135">
        <f t="shared" si="28"/>
        <v>2903.7528000000002</v>
      </c>
      <c r="BG20" s="135">
        <f t="shared" si="29"/>
        <v>725.93820000000005</v>
      </c>
      <c r="BH20" s="151">
        <f t="shared" si="30"/>
        <v>15.123712500000002</v>
      </c>
      <c r="BJ20" s="135">
        <f t="shared" si="31"/>
        <v>2667.1507200000001</v>
      </c>
      <c r="BK20" s="135">
        <f t="shared" si="32"/>
        <v>666.78768000000002</v>
      </c>
      <c r="BL20" s="151">
        <f t="shared" si="33"/>
        <v>13.89141</v>
      </c>
      <c r="BN20" s="135">
        <f t="shared" si="34"/>
        <v>1096.9732800000002</v>
      </c>
      <c r="BO20" s="135">
        <f t="shared" si="35"/>
        <v>274.24332000000004</v>
      </c>
      <c r="BP20" s="151">
        <f t="shared" si="36"/>
        <v>5.7134025000000008</v>
      </c>
      <c r="BR20" s="135">
        <f t="shared" si="37"/>
        <v>666.78768000000002</v>
      </c>
      <c r="BS20" s="135">
        <f t="shared" si="38"/>
        <v>33.339384000000003</v>
      </c>
      <c r="BT20" s="135">
        <f t="shared" si="39"/>
        <v>33.339384000000003</v>
      </c>
      <c r="BU20" s="151">
        <f t="shared" si="40"/>
        <v>0.69457050000000009</v>
      </c>
    </row>
    <row r="21" spans="2:73" ht="15" x14ac:dyDescent="0.25">
      <c r="B21" s="358" t="str">
        <f>IF(BasePop!B23="","",BasePop!B23)</f>
        <v>Canutama</v>
      </c>
      <c r="C21" s="359"/>
      <c r="D21" s="183"/>
      <c r="F21" s="135">
        <f>BasePop!K23*BasePop!S23</f>
        <v>209.11253000000002</v>
      </c>
      <c r="G21" s="232">
        <v>187</v>
      </c>
      <c r="H21" s="177">
        <f t="shared" si="19"/>
        <v>0.89425535619505914</v>
      </c>
      <c r="J21" s="187">
        <v>1</v>
      </c>
      <c r="K21" s="135">
        <f t="shared" si="20"/>
        <v>209.11253000000002</v>
      </c>
      <c r="L21" s="135">
        <f>K21*BasePop!$L$10</f>
        <v>177.74565050000001</v>
      </c>
      <c r="M21" s="135">
        <f>K21*BasePop!$M$10</f>
        <v>31.366879500000003</v>
      </c>
      <c r="O21" s="135">
        <f t="shared" si="5"/>
        <v>836.45012000000008</v>
      </c>
      <c r="P21" s="135">
        <f t="shared" si="6"/>
        <v>627.33759000000009</v>
      </c>
      <c r="Q21" s="135">
        <f t="shared" si="7"/>
        <v>209.11253000000002</v>
      </c>
      <c r="R21" s="135">
        <f t="shared" si="8"/>
        <v>627.33759000000009</v>
      </c>
      <c r="S21" s="144"/>
      <c r="T21" s="135">
        <f t="shared" si="9"/>
        <v>209.11253000000002</v>
      </c>
      <c r="U21" s="135">
        <f t="shared" si="10"/>
        <v>209.11253000000002</v>
      </c>
      <c r="W21" s="135">
        <f t="shared" si="11"/>
        <v>209.11253000000002</v>
      </c>
      <c r="X21" s="135">
        <f t="shared" si="12"/>
        <v>209.11253000000002</v>
      </c>
      <c r="Y21" s="135">
        <f t="shared" si="13"/>
        <v>209.11253000000002</v>
      </c>
      <c r="Z21" s="135">
        <f t="shared" si="14"/>
        <v>209.11253000000002</v>
      </c>
      <c r="AA21" s="135">
        <f t="shared" si="15"/>
        <v>209.11253000000002</v>
      </c>
      <c r="AC21" s="135">
        <f t="shared" si="16"/>
        <v>31.366879500000003</v>
      </c>
      <c r="AE21" s="135">
        <f t="shared" si="17"/>
        <v>177.74565050000001</v>
      </c>
      <c r="AF21" s="135">
        <f t="shared" si="18"/>
        <v>31.366879500000003</v>
      </c>
      <c r="AH21" s="191"/>
      <c r="AI21" s="135">
        <f>BasePop!O23*BasePop!S23</f>
        <v>380.20459999999997</v>
      </c>
      <c r="AJ21" s="186"/>
      <c r="AK21" s="177">
        <f t="shared" si="21"/>
        <v>0</v>
      </c>
      <c r="AM21" s="187">
        <v>1</v>
      </c>
      <c r="AN21" s="135">
        <f t="shared" si="22"/>
        <v>380.20459999999997</v>
      </c>
      <c r="AO21" s="135">
        <f>AN21*BasePop!$P$10</f>
        <v>323.17390999999998</v>
      </c>
      <c r="AP21" s="135">
        <f>AN21*BasePop!$Q$10</f>
        <v>57.030689999999993</v>
      </c>
      <c r="AR21" s="135">
        <f t="shared" si="23"/>
        <v>1520.8183999999999</v>
      </c>
      <c r="AS21" s="135">
        <f t="shared" si="24"/>
        <v>1520.8183999999999</v>
      </c>
      <c r="AT21" s="135">
        <f t="shared" si="25"/>
        <v>760.40919999999994</v>
      </c>
      <c r="AU21" s="135">
        <f t="shared" si="26"/>
        <v>1520.8183999999999</v>
      </c>
      <c r="AW21" s="135">
        <f t="shared" si="41"/>
        <v>380.20459999999997</v>
      </c>
      <c r="AX21" s="135">
        <f t="shared" si="42"/>
        <v>380.20459999999997</v>
      </c>
      <c r="AY21" s="135">
        <f t="shared" si="43"/>
        <v>380.20459999999997</v>
      </c>
      <c r="AZ21" s="135">
        <f t="shared" si="44"/>
        <v>380.20459999999997</v>
      </c>
      <c r="BA21" s="135">
        <f t="shared" si="45"/>
        <v>380.20459999999997</v>
      </c>
      <c r="BC21" s="135">
        <f t="shared" si="27"/>
        <v>57.030689999999993</v>
      </c>
      <c r="BE21" s="191"/>
      <c r="BF21" s="135">
        <f t="shared" si="28"/>
        <v>2566.38105</v>
      </c>
      <c r="BG21" s="135">
        <f t="shared" si="29"/>
        <v>641.59526249999999</v>
      </c>
      <c r="BH21" s="151">
        <f t="shared" si="30"/>
        <v>13.366567968749999</v>
      </c>
      <c r="BJ21" s="135">
        <f t="shared" si="31"/>
        <v>2357.2685200000001</v>
      </c>
      <c r="BK21" s="135">
        <f t="shared" si="32"/>
        <v>589.31713000000002</v>
      </c>
      <c r="BL21" s="151">
        <f t="shared" si="33"/>
        <v>12.277440208333333</v>
      </c>
      <c r="BN21" s="135">
        <f t="shared" si="34"/>
        <v>969.52172999999993</v>
      </c>
      <c r="BO21" s="135">
        <f t="shared" si="35"/>
        <v>242.38043249999998</v>
      </c>
      <c r="BP21" s="151">
        <f t="shared" si="36"/>
        <v>5.0495923437499997</v>
      </c>
      <c r="BR21" s="135">
        <f t="shared" si="37"/>
        <v>589.31713000000002</v>
      </c>
      <c r="BS21" s="135">
        <f t="shared" si="38"/>
        <v>29.465856500000001</v>
      </c>
      <c r="BT21" s="135">
        <f t="shared" si="39"/>
        <v>29.465856500000001</v>
      </c>
      <c r="BU21" s="151">
        <f t="shared" si="40"/>
        <v>0.61387201041666672</v>
      </c>
    </row>
    <row r="22" spans="2:73" ht="15" x14ac:dyDescent="0.25">
      <c r="B22" s="358" t="str">
        <f>IF(BasePop!B24="","",BasePop!B24)</f>
        <v>Careiro</v>
      </c>
      <c r="C22" s="359"/>
      <c r="D22" s="183"/>
      <c r="F22" s="135">
        <f>BasePop!K24*BasePop!S24</f>
        <v>561.62304000000006</v>
      </c>
      <c r="G22" s="232">
        <v>492</v>
      </c>
      <c r="H22" s="177">
        <f t="shared" si="19"/>
        <v>0.87603243627611849</v>
      </c>
      <c r="J22" s="187">
        <v>1</v>
      </c>
      <c r="K22" s="135">
        <f t="shared" si="20"/>
        <v>561.62304000000006</v>
      </c>
      <c r="L22" s="135">
        <f>K22*BasePop!$L$10</f>
        <v>477.37958400000002</v>
      </c>
      <c r="M22" s="135">
        <f>K22*BasePop!$M$10</f>
        <v>84.243456000000009</v>
      </c>
      <c r="O22" s="135">
        <f t="shared" si="5"/>
        <v>2246.4921600000002</v>
      </c>
      <c r="P22" s="135">
        <f t="shared" si="6"/>
        <v>1684.8691200000003</v>
      </c>
      <c r="Q22" s="135">
        <f t="shared" si="7"/>
        <v>561.62304000000006</v>
      </c>
      <c r="R22" s="135">
        <f t="shared" si="8"/>
        <v>1684.8691200000003</v>
      </c>
      <c r="S22" s="144"/>
      <c r="T22" s="135">
        <f t="shared" si="9"/>
        <v>561.62304000000006</v>
      </c>
      <c r="U22" s="135">
        <f t="shared" si="10"/>
        <v>561.62304000000006</v>
      </c>
      <c r="W22" s="135">
        <f t="shared" si="11"/>
        <v>561.62304000000006</v>
      </c>
      <c r="X22" s="135">
        <f t="shared" si="12"/>
        <v>561.62304000000006</v>
      </c>
      <c r="Y22" s="135">
        <f t="shared" si="13"/>
        <v>561.62304000000006</v>
      </c>
      <c r="Z22" s="135">
        <f t="shared" si="14"/>
        <v>561.62304000000006</v>
      </c>
      <c r="AA22" s="135">
        <f t="shared" si="15"/>
        <v>561.62304000000006</v>
      </c>
      <c r="AC22" s="135">
        <f t="shared" si="16"/>
        <v>84.243456000000009</v>
      </c>
      <c r="AE22" s="135">
        <f t="shared" si="17"/>
        <v>477.37958400000002</v>
      </c>
      <c r="AF22" s="135">
        <f t="shared" si="18"/>
        <v>84.243456000000009</v>
      </c>
      <c r="AH22" s="191"/>
      <c r="AI22" s="135">
        <f>BasePop!O24*BasePop!S24</f>
        <v>1021.1328</v>
      </c>
      <c r="AJ22" s="186"/>
      <c r="AK22" s="177">
        <f t="shared" si="21"/>
        <v>0</v>
      </c>
      <c r="AM22" s="187">
        <v>1</v>
      </c>
      <c r="AN22" s="135">
        <f t="shared" si="22"/>
        <v>1021.1328</v>
      </c>
      <c r="AO22" s="135">
        <f>AN22*BasePop!$P$10</f>
        <v>867.96287999999993</v>
      </c>
      <c r="AP22" s="135">
        <f>AN22*BasePop!$Q$10</f>
        <v>153.16991999999999</v>
      </c>
      <c r="AR22" s="135">
        <f t="shared" si="23"/>
        <v>4084.5311999999999</v>
      </c>
      <c r="AS22" s="135">
        <f t="shared" si="24"/>
        <v>4084.5311999999999</v>
      </c>
      <c r="AT22" s="135">
        <f t="shared" si="25"/>
        <v>2042.2655999999999</v>
      </c>
      <c r="AU22" s="135">
        <f t="shared" si="26"/>
        <v>4084.5311999999999</v>
      </c>
      <c r="AW22" s="135">
        <f t="shared" si="41"/>
        <v>1021.1328</v>
      </c>
      <c r="AX22" s="135">
        <f t="shared" si="42"/>
        <v>1021.1328</v>
      </c>
      <c r="AY22" s="135">
        <f t="shared" si="43"/>
        <v>1021.1328</v>
      </c>
      <c r="AZ22" s="135">
        <f t="shared" si="44"/>
        <v>1021.1328</v>
      </c>
      <c r="BA22" s="135">
        <f t="shared" si="45"/>
        <v>1021.1328</v>
      </c>
      <c r="BC22" s="135">
        <f t="shared" si="27"/>
        <v>153.16991999999999</v>
      </c>
      <c r="BE22" s="191"/>
      <c r="BF22" s="135">
        <f t="shared" si="28"/>
        <v>6892.6463999999996</v>
      </c>
      <c r="BG22" s="135">
        <f t="shared" si="29"/>
        <v>1723.1615999999999</v>
      </c>
      <c r="BH22" s="151">
        <f t="shared" si="30"/>
        <v>35.8992</v>
      </c>
      <c r="BJ22" s="135">
        <f t="shared" si="31"/>
        <v>6331.0233600000001</v>
      </c>
      <c r="BK22" s="135">
        <f t="shared" si="32"/>
        <v>1582.75584</v>
      </c>
      <c r="BL22" s="151">
        <f t="shared" si="33"/>
        <v>32.974080000000001</v>
      </c>
      <c r="BN22" s="135">
        <f t="shared" si="34"/>
        <v>2603.8886400000001</v>
      </c>
      <c r="BO22" s="135">
        <f t="shared" si="35"/>
        <v>650.97216000000003</v>
      </c>
      <c r="BP22" s="151">
        <f t="shared" si="36"/>
        <v>13.561920000000001</v>
      </c>
      <c r="BR22" s="135">
        <f t="shared" si="37"/>
        <v>1582.75584</v>
      </c>
      <c r="BS22" s="135">
        <f t="shared" si="38"/>
        <v>79.137792000000005</v>
      </c>
      <c r="BT22" s="135">
        <f t="shared" si="39"/>
        <v>79.137792000000005</v>
      </c>
      <c r="BU22" s="151">
        <f t="shared" si="40"/>
        <v>1.6487040000000002</v>
      </c>
    </row>
    <row r="23" spans="2:73" ht="15" x14ac:dyDescent="0.25">
      <c r="B23" s="358" t="str">
        <f>IF(BasePop!B25="","",BasePop!B25)</f>
        <v>Careiro da Várzea</v>
      </c>
      <c r="C23" s="359"/>
      <c r="D23" s="183"/>
      <c r="F23" s="135">
        <f>BasePop!K25*BasePop!S25</f>
        <v>260.41323000000006</v>
      </c>
      <c r="G23" s="232">
        <v>225</v>
      </c>
      <c r="H23" s="177">
        <f t="shared" si="19"/>
        <v>0.86401140218567218</v>
      </c>
      <c r="J23" s="187">
        <v>1</v>
      </c>
      <c r="K23" s="135">
        <f t="shared" si="20"/>
        <v>260.41323000000006</v>
      </c>
      <c r="L23" s="135">
        <f>K23*BasePop!$L$10</f>
        <v>221.35124550000003</v>
      </c>
      <c r="M23" s="135">
        <f>K23*BasePop!$M$10</f>
        <v>39.061984500000008</v>
      </c>
      <c r="O23" s="135">
        <f t="shared" si="5"/>
        <v>1041.6529200000002</v>
      </c>
      <c r="P23" s="135">
        <f t="shared" si="6"/>
        <v>781.23969000000011</v>
      </c>
      <c r="Q23" s="135">
        <f t="shared" si="7"/>
        <v>260.41323000000006</v>
      </c>
      <c r="R23" s="135">
        <f t="shared" si="8"/>
        <v>781.23969000000011</v>
      </c>
      <c r="S23" s="144"/>
      <c r="T23" s="135">
        <f t="shared" si="9"/>
        <v>260.41323000000006</v>
      </c>
      <c r="U23" s="135">
        <f t="shared" si="10"/>
        <v>260.41323000000006</v>
      </c>
      <c r="W23" s="135">
        <f t="shared" si="11"/>
        <v>260.41323000000006</v>
      </c>
      <c r="X23" s="135">
        <f t="shared" si="12"/>
        <v>260.41323000000006</v>
      </c>
      <c r="Y23" s="135">
        <f t="shared" si="13"/>
        <v>260.41323000000006</v>
      </c>
      <c r="Z23" s="135">
        <f t="shared" si="14"/>
        <v>260.41323000000006</v>
      </c>
      <c r="AA23" s="135">
        <f t="shared" si="15"/>
        <v>260.41323000000006</v>
      </c>
      <c r="AC23" s="135">
        <f t="shared" si="16"/>
        <v>39.061984500000008</v>
      </c>
      <c r="AE23" s="135">
        <f t="shared" si="17"/>
        <v>221.35124550000003</v>
      </c>
      <c r="AF23" s="135">
        <f t="shared" si="18"/>
        <v>39.061984500000008</v>
      </c>
      <c r="AH23" s="191"/>
      <c r="AI23" s="135">
        <f>BasePop!O25*BasePop!S25</f>
        <v>473.47860000000003</v>
      </c>
      <c r="AJ23" s="186"/>
      <c r="AK23" s="177">
        <f t="shared" si="21"/>
        <v>0</v>
      </c>
      <c r="AM23" s="187">
        <v>1</v>
      </c>
      <c r="AN23" s="135">
        <f t="shared" si="22"/>
        <v>473.47860000000003</v>
      </c>
      <c r="AO23" s="135">
        <f>AN23*BasePop!$P$10</f>
        <v>402.45681000000002</v>
      </c>
      <c r="AP23" s="135">
        <f>AN23*BasePop!$Q$10</f>
        <v>71.021789999999996</v>
      </c>
      <c r="AR23" s="135">
        <f t="shared" si="23"/>
        <v>1893.9144000000001</v>
      </c>
      <c r="AS23" s="135">
        <f t="shared" si="24"/>
        <v>1893.9144000000001</v>
      </c>
      <c r="AT23" s="135">
        <f t="shared" si="25"/>
        <v>946.95720000000006</v>
      </c>
      <c r="AU23" s="135">
        <f t="shared" si="26"/>
        <v>1893.9144000000001</v>
      </c>
      <c r="AW23" s="135">
        <f t="shared" si="41"/>
        <v>473.47860000000003</v>
      </c>
      <c r="AX23" s="135">
        <f t="shared" si="42"/>
        <v>473.47860000000003</v>
      </c>
      <c r="AY23" s="135">
        <f t="shared" si="43"/>
        <v>473.47860000000003</v>
      </c>
      <c r="AZ23" s="135">
        <f t="shared" si="44"/>
        <v>473.47860000000003</v>
      </c>
      <c r="BA23" s="135">
        <f t="shared" si="45"/>
        <v>473.47860000000003</v>
      </c>
      <c r="BC23" s="135">
        <f t="shared" si="27"/>
        <v>71.021789999999996</v>
      </c>
      <c r="BE23" s="191"/>
      <c r="BF23" s="135">
        <f t="shared" si="28"/>
        <v>3195.9805500000002</v>
      </c>
      <c r="BG23" s="135">
        <f t="shared" si="29"/>
        <v>798.99513750000006</v>
      </c>
      <c r="BH23" s="151">
        <f t="shared" si="30"/>
        <v>16.645732031250002</v>
      </c>
      <c r="BJ23" s="135">
        <f t="shared" si="31"/>
        <v>2935.5673200000001</v>
      </c>
      <c r="BK23" s="135">
        <f t="shared" si="32"/>
        <v>733.89183000000003</v>
      </c>
      <c r="BL23" s="151">
        <f t="shared" si="33"/>
        <v>15.289413125000001</v>
      </c>
      <c r="BN23" s="135">
        <f t="shared" si="34"/>
        <v>1207.3704300000002</v>
      </c>
      <c r="BO23" s="135">
        <f t="shared" si="35"/>
        <v>301.84260750000004</v>
      </c>
      <c r="BP23" s="151">
        <f t="shared" si="36"/>
        <v>6.2883876562500012</v>
      </c>
      <c r="BR23" s="135">
        <f t="shared" si="37"/>
        <v>733.89183000000003</v>
      </c>
      <c r="BS23" s="135">
        <f t="shared" si="38"/>
        <v>36.694591500000001</v>
      </c>
      <c r="BT23" s="135">
        <f t="shared" si="39"/>
        <v>36.694591500000001</v>
      </c>
      <c r="BU23" s="151">
        <f t="shared" si="40"/>
        <v>0.76447065624999999</v>
      </c>
    </row>
    <row r="24" spans="2:73" ht="15" x14ac:dyDescent="0.25">
      <c r="B24" s="358" t="str">
        <f>IF(BasePop!B26="","",BasePop!B26)</f>
        <v>Coari</v>
      </c>
      <c r="C24" s="359"/>
      <c r="D24" s="183"/>
      <c r="F24" s="135">
        <f>BasePop!K26*BasePop!S26</f>
        <v>1810.1239200000002</v>
      </c>
      <c r="G24" s="232">
        <v>1604</v>
      </c>
      <c r="H24" s="177">
        <f t="shared" si="19"/>
        <v>0.88612717741446112</v>
      </c>
      <c r="J24" s="187">
        <v>1</v>
      </c>
      <c r="K24" s="135">
        <f t="shared" si="20"/>
        <v>1810.1239200000002</v>
      </c>
      <c r="L24" s="135">
        <f>K24*BasePop!$L$10</f>
        <v>1538.6053320000001</v>
      </c>
      <c r="M24" s="135">
        <f>K24*BasePop!$M$10</f>
        <v>271.51858800000002</v>
      </c>
      <c r="O24" s="135">
        <f t="shared" si="5"/>
        <v>7240.4956800000009</v>
      </c>
      <c r="P24" s="135">
        <f t="shared" si="6"/>
        <v>5430.3717600000009</v>
      </c>
      <c r="Q24" s="135">
        <f t="shared" si="7"/>
        <v>1810.1239200000002</v>
      </c>
      <c r="R24" s="135">
        <f t="shared" si="8"/>
        <v>5430.3717600000009</v>
      </c>
      <c r="S24" s="144"/>
      <c r="T24" s="135">
        <f t="shared" si="9"/>
        <v>1810.1239200000002</v>
      </c>
      <c r="U24" s="135">
        <f t="shared" si="10"/>
        <v>1810.1239200000002</v>
      </c>
      <c r="W24" s="135">
        <f t="shared" si="11"/>
        <v>1810.1239200000002</v>
      </c>
      <c r="X24" s="135">
        <f t="shared" si="12"/>
        <v>1810.1239200000002</v>
      </c>
      <c r="Y24" s="135">
        <f t="shared" si="13"/>
        <v>1810.1239200000002</v>
      </c>
      <c r="Z24" s="135">
        <f t="shared" si="14"/>
        <v>1810.1239200000002</v>
      </c>
      <c r="AA24" s="135">
        <f t="shared" si="15"/>
        <v>1810.1239200000002</v>
      </c>
      <c r="AC24" s="135">
        <f t="shared" si="16"/>
        <v>271.51858800000002</v>
      </c>
      <c r="AE24" s="135">
        <f t="shared" si="17"/>
        <v>1538.6053320000001</v>
      </c>
      <c r="AF24" s="135">
        <f t="shared" si="18"/>
        <v>271.51858800000002</v>
      </c>
      <c r="AH24" s="191"/>
      <c r="AI24" s="135">
        <f>BasePop!O26*BasePop!S26</f>
        <v>3291.1343999999999</v>
      </c>
      <c r="AJ24" s="186"/>
      <c r="AK24" s="177">
        <f t="shared" si="21"/>
        <v>0</v>
      </c>
      <c r="AM24" s="187">
        <v>1</v>
      </c>
      <c r="AN24" s="135">
        <f t="shared" si="22"/>
        <v>3291.1343999999999</v>
      </c>
      <c r="AO24" s="135">
        <f>AN24*BasePop!$P$10</f>
        <v>2797.4642399999998</v>
      </c>
      <c r="AP24" s="135">
        <f>AN24*BasePop!$Q$10</f>
        <v>493.67015999999995</v>
      </c>
      <c r="AR24" s="135">
        <f t="shared" si="23"/>
        <v>13164.5376</v>
      </c>
      <c r="AS24" s="135">
        <f t="shared" si="24"/>
        <v>13164.5376</v>
      </c>
      <c r="AT24" s="135">
        <f t="shared" si="25"/>
        <v>6582.2687999999998</v>
      </c>
      <c r="AU24" s="135">
        <f t="shared" si="26"/>
        <v>13164.5376</v>
      </c>
      <c r="AW24" s="135">
        <f t="shared" si="41"/>
        <v>3291.1343999999999</v>
      </c>
      <c r="AX24" s="135">
        <f t="shared" si="42"/>
        <v>3291.1343999999999</v>
      </c>
      <c r="AY24" s="135">
        <f t="shared" si="43"/>
        <v>3291.1343999999999</v>
      </c>
      <c r="AZ24" s="135">
        <f t="shared" si="44"/>
        <v>3291.1343999999999</v>
      </c>
      <c r="BA24" s="135">
        <f t="shared" si="45"/>
        <v>3291.1343999999999</v>
      </c>
      <c r="BC24" s="135">
        <f t="shared" si="27"/>
        <v>493.67015999999995</v>
      </c>
      <c r="BE24" s="191"/>
      <c r="BF24" s="135">
        <f t="shared" si="28"/>
        <v>22215.157200000001</v>
      </c>
      <c r="BG24" s="135">
        <f t="shared" si="29"/>
        <v>5553.7893000000004</v>
      </c>
      <c r="BH24" s="151">
        <f t="shared" si="30"/>
        <v>115.70394375000001</v>
      </c>
      <c r="BJ24" s="135">
        <f t="shared" si="31"/>
        <v>20405.03328</v>
      </c>
      <c r="BK24" s="135">
        <f t="shared" si="32"/>
        <v>5101.2583199999999</v>
      </c>
      <c r="BL24" s="151">
        <f t="shared" si="33"/>
        <v>106.27621499999999</v>
      </c>
      <c r="BN24" s="135">
        <f t="shared" si="34"/>
        <v>8392.3927199999998</v>
      </c>
      <c r="BO24" s="135">
        <f t="shared" si="35"/>
        <v>2098.09818</v>
      </c>
      <c r="BP24" s="151">
        <f t="shared" si="36"/>
        <v>43.710378749999997</v>
      </c>
      <c r="BR24" s="135">
        <f t="shared" si="37"/>
        <v>5101.2583199999999</v>
      </c>
      <c r="BS24" s="135">
        <f t="shared" si="38"/>
        <v>255.062916</v>
      </c>
      <c r="BT24" s="135">
        <f t="shared" si="39"/>
        <v>255.062916</v>
      </c>
      <c r="BU24" s="151">
        <f t="shared" si="40"/>
        <v>5.31381075</v>
      </c>
    </row>
    <row r="25" spans="2:73" ht="15" x14ac:dyDescent="0.25">
      <c r="B25" s="358" t="str">
        <f>IF(BasePop!B27="","",BasePop!B27)</f>
        <v>Codajás</v>
      </c>
      <c r="C25" s="359"/>
      <c r="D25" s="183"/>
      <c r="F25" s="135">
        <f>BasePop!K27*BasePop!S27</f>
        <v>480.77524000000005</v>
      </c>
      <c r="G25" s="232">
        <v>421</v>
      </c>
      <c r="H25" s="177">
        <f t="shared" si="19"/>
        <v>0.87566905483734969</v>
      </c>
      <c r="J25" s="187">
        <v>1</v>
      </c>
      <c r="K25" s="135">
        <f t="shared" si="20"/>
        <v>480.77524000000005</v>
      </c>
      <c r="L25" s="135">
        <f>K25*BasePop!$L$10</f>
        <v>408.65895400000005</v>
      </c>
      <c r="M25" s="135">
        <f>K25*BasePop!$M$10</f>
        <v>72.116286000000002</v>
      </c>
      <c r="O25" s="135">
        <f t="shared" si="5"/>
        <v>1923.1009600000002</v>
      </c>
      <c r="P25" s="135">
        <f t="shared" si="6"/>
        <v>1442.3257200000003</v>
      </c>
      <c r="Q25" s="135">
        <f t="shared" si="7"/>
        <v>480.77524000000005</v>
      </c>
      <c r="R25" s="135">
        <f t="shared" si="8"/>
        <v>1442.3257200000003</v>
      </c>
      <c r="S25" s="144"/>
      <c r="T25" s="135">
        <f t="shared" si="9"/>
        <v>480.77524000000005</v>
      </c>
      <c r="U25" s="135">
        <f t="shared" si="10"/>
        <v>480.77524000000005</v>
      </c>
      <c r="W25" s="135">
        <f t="shared" si="11"/>
        <v>480.77524000000005</v>
      </c>
      <c r="X25" s="135">
        <f t="shared" si="12"/>
        <v>480.77524000000005</v>
      </c>
      <c r="Y25" s="135">
        <f t="shared" si="13"/>
        <v>480.77524000000005</v>
      </c>
      <c r="Z25" s="135">
        <f t="shared" si="14"/>
        <v>480.77524000000005</v>
      </c>
      <c r="AA25" s="135">
        <f t="shared" si="15"/>
        <v>480.77524000000005</v>
      </c>
      <c r="AC25" s="135">
        <f t="shared" si="16"/>
        <v>72.116286000000002</v>
      </c>
      <c r="AE25" s="135">
        <f t="shared" si="17"/>
        <v>408.65895400000005</v>
      </c>
      <c r="AF25" s="135">
        <f t="shared" si="18"/>
        <v>72.116286000000002</v>
      </c>
      <c r="AH25" s="191"/>
      <c r="AI25" s="135">
        <f>BasePop!O27*BasePop!S27</f>
        <v>874.13679999999999</v>
      </c>
      <c r="AJ25" s="186"/>
      <c r="AK25" s="177">
        <f t="shared" si="21"/>
        <v>0</v>
      </c>
      <c r="AM25" s="187">
        <v>1</v>
      </c>
      <c r="AN25" s="135">
        <f t="shared" si="22"/>
        <v>874.13679999999999</v>
      </c>
      <c r="AO25" s="135">
        <f>AN25*BasePop!$P$10</f>
        <v>743.01627999999994</v>
      </c>
      <c r="AP25" s="135">
        <f>AN25*BasePop!$Q$10</f>
        <v>131.12052</v>
      </c>
      <c r="AR25" s="135">
        <f t="shared" si="23"/>
        <v>3496.5472</v>
      </c>
      <c r="AS25" s="135">
        <f t="shared" si="24"/>
        <v>3496.5472</v>
      </c>
      <c r="AT25" s="135">
        <f t="shared" si="25"/>
        <v>1748.2736</v>
      </c>
      <c r="AU25" s="135">
        <f t="shared" si="26"/>
        <v>3496.5472</v>
      </c>
      <c r="AW25" s="135">
        <f t="shared" si="41"/>
        <v>874.13679999999999</v>
      </c>
      <c r="AX25" s="135">
        <f t="shared" si="42"/>
        <v>874.13679999999999</v>
      </c>
      <c r="AY25" s="135">
        <f t="shared" si="43"/>
        <v>874.13679999999999</v>
      </c>
      <c r="AZ25" s="135">
        <f t="shared" si="44"/>
        <v>874.13679999999999</v>
      </c>
      <c r="BA25" s="135">
        <f t="shared" si="45"/>
        <v>874.13679999999999</v>
      </c>
      <c r="BC25" s="135">
        <f t="shared" si="27"/>
        <v>131.12052</v>
      </c>
      <c r="BE25" s="191"/>
      <c r="BF25" s="135">
        <f t="shared" si="28"/>
        <v>5900.4233999999997</v>
      </c>
      <c r="BG25" s="135">
        <f t="shared" si="29"/>
        <v>1475.1058499999999</v>
      </c>
      <c r="BH25" s="151">
        <f t="shared" si="30"/>
        <v>30.731371874999997</v>
      </c>
      <c r="BJ25" s="135">
        <f t="shared" si="31"/>
        <v>5419.6481600000006</v>
      </c>
      <c r="BK25" s="135">
        <f t="shared" si="32"/>
        <v>1354.9120400000002</v>
      </c>
      <c r="BL25" s="151">
        <f t="shared" si="33"/>
        <v>28.227334166666669</v>
      </c>
      <c r="BN25" s="135">
        <f t="shared" si="34"/>
        <v>2229.0488399999999</v>
      </c>
      <c r="BO25" s="135">
        <f t="shared" si="35"/>
        <v>557.26220999999998</v>
      </c>
      <c r="BP25" s="151">
        <f t="shared" si="36"/>
        <v>11.609629374999999</v>
      </c>
      <c r="BR25" s="135">
        <f t="shared" si="37"/>
        <v>1354.9120400000002</v>
      </c>
      <c r="BS25" s="135">
        <f t="shared" si="38"/>
        <v>67.745602000000005</v>
      </c>
      <c r="BT25" s="135">
        <f t="shared" si="39"/>
        <v>67.745602000000005</v>
      </c>
      <c r="BU25" s="151">
        <f t="shared" si="40"/>
        <v>1.4113667083333334</v>
      </c>
    </row>
    <row r="26" spans="2:73" ht="15" x14ac:dyDescent="0.25">
      <c r="B26" s="358" t="str">
        <f>IF(BasePop!B28="","",BasePop!B28)</f>
        <v>Iranduba</v>
      </c>
      <c r="C26" s="359"/>
      <c r="D26" s="183"/>
      <c r="F26" s="135">
        <f>BasePop!K28*BasePop!S28</f>
        <v>1026.5086700000002</v>
      </c>
      <c r="G26" s="232">
        <v>908</v>
      </c>
      <c r="H26" s="177">
        <f t="shared" si="19"/>
        <v>0.88455171060561999</v>
      </c>
      <c r="J26" s="187">
        <v>1</v>
      </c>
      <c r="K26" s="135">
        <f t="shared" si="20"/>
        <v>1026.5086700000002</v>
      </c>
      <c r="L26" s="135">
        <f>K26*BasePop!$L$10</f>
        <v>872.53236950000007</v>
      </c>
      <c r="M26" s="135">
        <f>K26*BasePop!$M$10</f>
        <v>153.97630050000001</v>
      </c>
      <c r="O26" s="135">
        <f t="shared" si="5"/>
        <v>4106.0346800000007</v>
      </c>
      <c r="P26" s="135">
        <f t="shared" si="6"/>
        <v>3079.5260100000005</v>
      </c>
      <c r="Q26" s="135">
        <f t="shared" si="7"/>
        <v>1026.5086700000002</v>
      </c>
      <c r="R26" s="135">
        <f t="shared" si="8"/>
        <v>3079.5260100000005</v>
      </c>
      <c r="S26" s="144"/>
      <c r="T26" s="135">
        <f t="shared" si="9"/>
        <v>1026.5086700000002</v>
      </c>
      <c r="U26" s="135">
        <f t="shared" si="10"/>
        <v>1026.5086700000002</v>
      </c>
      <c r="W26" s="135">
        <f t="shared" si="11"/>
        <v>1026.5086700000002</v>
      </c>
      <c r="X26" s="135">
        <f t="shared" si="12"/>
        <v>1026.5086700000002</v>
      </c>
      <c r="Y26" s="135">
        <f t="shared" si="13"/>
        <v>1026.5086700000002</v>
      </c>
      <c r="Z26" s="135">
        <f t="shared" si="14"/>
        <v>1026.5086700000002</v>
      </c>
      <c r="AA26" s="135">
        <f t="shared" si="15"/>
        <v>1026.5086700000002</v>
      </c>
      <c r="AC26" s="135">
        <f t="shared" si="16"/>
        <v>153.97630050000001</v>
      </c>
      <c r="AE26" s="135">
        <f t="shared" si="17"/>
        <v>872.53236950000007</v>
      </c>
      <c r="AF26" s="135">
        <f t="shared" si="18"/>
        <v>153.97630050000001</v>
      </c>
      <c r="AH26" s="191"/>
      <c r="AI26" s="135">
        <f>BasePop!O28*BasePop!S28</f>
        <v>1866.3794</v>
      </c>
      <c r="AJ26" s="186"/>
      <c r="AK26" s="177">
        <f t="shared" si="21"/>
        <v>0</v>
      </c>
      <c r="AM26" s="187">
        <v>1</v>
      </c>
      <c r="AN26" s="135">
        <f t="shared" si="22"/>
        <v>1866.3794</v>
      </c>
      <c r="AO26" s="135">
        <f>AN26*BasePop!$P$10</f>
        <v>1586.4224899999999</v>
      </c>
      <c r="AP26" s="135">
        <f>AN26*BasePop!$Q$10</f>
        <v>279.95690999999999</v>
      </c>
      <c r="AR26" s="135">
        <f t="shared" si="23"/>
        <v>7465.5176000000001</v>
      </c>
      <c r="AS26" s="135">
        <f t="shared" si="24"/>
        <v>7465.5176000000001</v>
      </c>
      <c r="AT26" s="135">
        <f t="shared" si="25"/>
        <v>3732.7588000000001</v>
      </c>
      <c r="AU26" s="135">
        <f t="shared" si="26"/>
        <v>7465.5176000000001</v>
      </c>
      <c r="AW26" s="135">
        <f t="shared" si="41"/>
        <v>1866.3794</v>
      </c>
      <c r="AX26" s="135">
        <f t="shared" si="42"/>
        <v>1866.3794</v>
      </c>
      <c r="AY26" s="135">
        <f t="shared" si="43"/>
        <v>1866.3794</v>
      </c>
      <c r="AZ26" s="135">
        <f t="shared" si="44"/>
        <v>1866.3794</v>
      </c>
      <c r="BA26" s="135">
        <f t="shared" si="45"/>
        <v>1866.3794</v>
      </c>
      <c r="BC26" s="135">
        <f t="shared" si="27"/>
        <v>279.95690999999999</v>
      </c>
      <c r="BE26" s="191"/>
      <c r="BF26" s="135">
        <f t="shared" si="28"/>
        <v>12598.060950000001</v>
      </c>
      <c r="BG26" s="135">
        <f t="shared" si="29"/>
        <v>3149.5152375000002</v>
      </c>
      <c r="BH26" s="151">
        <f t="shared" si="30"/>
        <v>65.61490078125</v>
      </c>
      <c r="BJ26" s="135">
        <f t="shared" si="31"/>
        <v>11571.55228</v>
      </c>
      <c r="BK26" s="135">
        <f t="shared" si="32"/>
        <v>2892.88807</v>
      </c>
      <c r="BL26" s="151">
        <f t="shared" si="33"/>
        <v>60.268501458333333</v>
      </c>
      <c r="BN26" s="135">
        <f t="shared" si="34"/>
        <v>4759.2674700000007</v>
      </c>
      <c r="BO26" s="135">
        <f t="shared" si="35"/>
        <v>1189.8168675000002</v>
      </c>
      <c r="BP26" s="151">
        <f t="shared" si="36"/>
        <v>24.787851406250002</v>
      </c>
      <c r="BR26" s="135">
        <f t="shared" si="37"/>
        <v>2892.88807</v>
      </c>
      <c r="BS26" s="135">
        <f t="shared" si="38"/>
        <v>144.64440350000001</v>
      </c>
      <c r="BT26" s="135">
        <f t="shared" si="39"/>
        <v>144.64440350000001</v>
      </c>
      <c r="BU26" s="151">
        <f t="shared" si="40"/>
        <v>3.0134250729166667</v>
      </c>
    </row>
    <row r="27" spans="2:73" ht="15" x14ac:dyDescent="0.25">
      <c r="B27" s="358" t="str">
        <f>IF(BasePop!B29="","",BasePop!B29)</f>
        <v>Lábrea</v>
      </c>
      <c r="C27" s="359"/>
      <c r="D27" s="183"/>
      <c r="F27" s="135">
        <f>BasePop!K29*BasePop!S29</f>
        <v>811.83960000000002</v>
      </c>
      <c r="G27" s="232">
        <v>719</v>
      </c>
      <c r="H27" s="177">
        <f t="shared" si="19"/>
        <v>0.88564292749454443</v>
      </c>
      <c r="J27" s="187">
        <v>1</v>
      </c>
      <c r="K27" s="135">
        <f t="shared" si="20"/>
        <v>811.83960000000002</v>
      </c>
      <c r="L27" s="135">
        <f>K27*BasePop!$L$10</f>
        <v>690.06366000000003</v>
      </c>
      <c r="M27" s="135">
        <f>K27*BasePop!$M$10</f>
        <v>121.77593999999999</v>
      </c>
      <c r="O27" s="135">
        <f t="shared" si="5"/>
        <v>3247.3584000000001</v>
      </c>
      <c r="P27" s="135">
        <f t="shared" si="6"/>
        <v>2435.5187999999998</v>
      </c>
      <c r="Q27" s="135">
        <f t="shared" si="7"/>
        <v>811.83960000000002</v>
      </c>
      <c r="R27" s="135">
        <f t="shared" si="8"/>
        <v>2435.5187999999998</v>
      </c>
      <c r="S27" s="144"/>
      <c r="T27" s="135">
        <f t="shared" si="9"/>
        <v>811.83960000000002</v>
      </c>
      <c r="U27" s="135">
        <f t="shared" si="10"/>
        <v>811.83960000000002</v>
      </c>
      <c r="W27" s="135">
        <f t="shared" si="11"/>
        <v>811.83960000000002</v>
      </c>
      <c r="X27" s="135">
        <f t="shared" si="12"/>
        <v>811.83960000000002</v>
      </c>
      <c r="Y27" s="135">
        <f t="shared" si="13"/>
        <v>811.83960000000002</v>
      </c>
      <c r="Z27" s="135">
        <f t="shared" si="14"/>
        <v>811.83960000000002</v>
      </c>
      <c r="AA27" s="135">
        <f t="shared" si="15"/>
        <v>811.83960000000002</v>
      </c>
      <c r="AC27" s="135">
        <f t="shared" si="16"/>
        <v>121.77593999999999</v>
      </c>
      <c r="AE27" s="135">
        <f t="shared" si="17"/>
        <v>690.06366000000003</v>
      </c>
      <c r="AF27" s="135">
        <f t="shared" si="18"/>
        <v>121.77593999999999</v>
      </c>
      <c r="AH27" s="191"/>
      <c r="AI27" s="135">
        <f>BasePop!O29*BasePop!S29</f>
        <v>1476.0719999999999</v>
      </c>
      <c r="AJ27" s="186"/>
      <c r="AK27" s="177">
        <f t="shared" si="21"/>
        <v>0</v>
      </c>
      <c r="AM27" s="187">
        <v>1</v>
      </c>
      <c r="AN27" s="135">
        <f t="shared" si="22"/>
        <v>1476.0719999999999</v>
      </c>
      <c r="AO27" s="135">
        <f>AN27*BasePop!$P$10</f>
        <v>1254.6611999999998</v>
      </c>
      <c r="AP27" s="135">
        <f>AN27*BasePop!$Q$10</f>
        <v>221.41079999999997</v>
      </c>
      <c r="AR27" s="135">
        <f t="shared" si="23"/>
        <v>5904.2879999999996</v>
      </c>
      <c r="AS27" s="135">
        <f t="shared" si="24"/>
        <v>5904.2879999999996</v>
      </c>
      <c r="AT27" s="135">
        <f t="shared" si="25"/>
        <v>2952.1439999999998</v>
      </c>
      <c r="AU27" s="135">
        <f t="shared" si="26"/>
        <v>5904.2879999999996</v>
      </c>
      <c r="AW27" s="135">
        <f t="shared" si="41"/>
        <v>1476.0719999999999</v>
      </c>
      <c r="AX27" s="135">
        <f t="shared" si="42"/>
        <v>1476.0719999999999</v>
      </c>
      <c r="AY27" s="135">
        <f t="shared" si="43"/>
        <v>1476.0719999999999</v>
      </c>
      <c r="AZ27" s="135">
        <f t="shared" si="44"/>
        <v>1476.0719999999999</v>
      </c>
      <c r="BA27" s="135">
        <f t="shared" si="45"/>
        <v>1476.0719999999999</v>
      </c>
      <c r="BC27" s="135">
        <f t="shared" si="27"/>
        <v>221.41079999999997</v>
      </c>
      <c r="BE27" s="191"/>
      <c r="BF27" s="135">
        <f t="shared" si="28"/>
        <v>9963.4860000000008</v>
      </c>
      <c r="BG27" s="135">
        <f t="shared" si="29"/>
        <v>2490.8715000000002</v>
      </c>
      <c r="BH27" s="151">
        <f t="shared" si="30"/>
        <v>51.893156250000004</v>
      </c>
      <c r="BJ27" s="135">
        <f t="shared" si="31"/>
        <v>9151.6463999999996</v>
      </c>
      <c r="BK27" s="135">
        <f t="shared" si="32"/>
        <v>2287.9115999999999</v>
      </c>
      <c r="BL27" s="151">
        <f t="shared" si="33"/>
        <v>47.664825</v>
      </c>
      <c r="BN27" s="135">
        <f t="shared" si="34"/>
        <v>3763.9835999999996</v>
      </c>
      <c r="BO27" s="135">
        <f t="shared" si="35"/>
        <v>940.99589999999989</v>
      </c>
      <c r="BP27" s="151">
        <f t="shared" si="36"/>
        <v>19.604081249999997</v>
      </c>
      <c r="BR27" s="135">
        <f t="shared" si="37"/>
        <v>2287.9115999999999</v>
      </c>
      <c r="BS27" s="135">
        <f t="shared" si="38"/>
        <v>114.39558</v>
      </c>
      <c r="BT27" s="135">
        <f t="shared" si="39"/>
        <v>114.39558</v>
      </c>
      <c r="BU27" s="151">
        <f t="shared" si="40"/>
        <v>2.3832412499999998</v>
      </c>
    </row>
    <row r="28" spans="2:73" ht="15" x14ac:dyDescent="0.25">
      <c r="B28" s="358" t="str">
        <f>IF(BasePop!B30="","",BasePop!B30)</f>
        <v>Manacapuru</v>
      </c>
      <c r="C28" s="359"/>
      <c r="D28" s="183"/>
      <c r="F28" s="135">
        <f>BasePop!K30*BasePop!S30</f>
        <v>2116.0246800000004</v>
      </c>
      <c r="G28" s="232">
        <v>1830</v>
      </c>
      <c r="H28" s="177">
        <f t="shared" si="19"/>
        <v>0.8648292325210496</v>
      </c>
      <c r="J28" s="187">
        <v>1</v>
      </c>
      <c r="K28" s="135">
        <f t="shared" si="20"/>
        <v>2116.0246800000004</v>
      </c>
      <c r="L28" s="135">
        <f>K28*BasePop!$L$10</f>
        <v>1798.6209780000004</v>
      </c>
      <c r="M28" s="135">
        <f>K28*BasePop!$M$10</f>
        <v>317.40370200000007</v>
      </c>
      <c r="O28" s="135">
        <f t="shared" si="5"/>
        <v>8464.0987200000018</v>
      </c>
      <c r="P28" s="135">
        <f t="shared" si="6"/>
        <v>6348.0740400000013</v>
      </c>
      <c r="Q28" s="135">
        <f t="shared" si="7"/>
        <v>2116.0246800000004</v>
      </c>
      <c r="R28" s="135">
        <f t="shared" si="8"/>
        <v>6348.0740400000013</v>
      </c>
      <c r="S28" s="144"/>
      <c r="T28" s="135">
        <f t="shared" si="9"/>
        <v>2116.0246800000004</v>
      </c>
      <c r="U28" s="135">
        <f t="shared" si="10"/>
        <v>2116.0246800000004</v>
      </c>
      <c r="W28" s="135">
        <f t="shared" si="11"/>
        <v>2116.0246800000004</v>
      </c>
      <c r="X28" s="135">
        <f t="shared" si="12"/>
        <v>2116.0246800000004</v>
      </c>
      <c r="Y28" s="135">
        <f t="shared" si="13"/>
        <v>2116.0246800000004</v>
      </c>
      <c r="Z28" s="135">
        <f t="shared" si="14"/>
        <v>2116.0246800000004</v>
      </c>
      <c r="AA28" s="135">
        <f t="shared" si="15"/>
        <v>2116.0246800000004</v>
      </c>
      <c r="AC28" s="135">
        <f t="shared" si="16"/>
        <v>317.40370200000007</v>
      </c>
      <c r="AE28" s="135">
        <f t="shared" si="17"/>
        <v>1798.6209780000004</v>
      </c>
      <c r="AF28" s="135">
        <f t="shared" si="18"/>
        <v>317.40370200000007</v>
      </c>
      <c r="AH28" s="191"/>
      <c r="AI28" s="135">
        <f>BasePop!O30*BasePop!S30</f>
        <v>3847.3176000000003</v>
      </c>
      <c r="AJ28" s="186"/>
      <c r="AK28" s="177">
        <f t="shared" si="21"/>
        <v>0</v>
      </c>
      <c r="AM28" s="187">
        <v>1</v>
      </c>
      <c r="AN28" s="135">
        <f t="shared" si="22"/>
        <v>3847.3176000000003</v>
      </c>
      <c r="AO28" s="135">
        <f>AN28*BasePop!$P$10</f>
        <v>3270.2199600000004</v>
      </c>
      <c r="AP28" s="135">
        <f>AN28*BasePop!$Q$10</f>
        <v>577.09764000000007</v>
      </c>
      <c r="AR28" s="135">
        <f t="shared" si="23"/>
        <v>15389.270400000001</v>
      </c>
      <c r="AS28" s="135">
        <f t="shared" si="24"/>
        <v>15389.270400000001</v>
      </c>
      <c r="AT28" s="135">
        <f t="shared" si="25"/>
        <v>7694.6352000000006</v>
      </c>
      <c r="AU28" s="135">
        <f t="shared" si="26"/>
        <v>15389.270400000001</v>
      </c>
      <c r="AW28" s="135">
        <f t="shared" si="41"/>
        <v>3847.3176000000003</v>
      </c>
      <c r="AX28" s="135">
        <f t="shared" si="42"/>
        <v>3847.3176000000003</v>
      </c>
      <c r="AY28" s="135">
        <f t="shared" si="43"/>
        <v>3847.3176000000003</v>
      </c>
      <c r="AZ28" s="135">
        <f t="shared" si="44"/>
        <v>3847.3176000000003</v>
      </c>
      <c r="BA28" s="135">
        <f t="shared" si="45"/>
        <v>3847.3176000000003</v>
      </c>
      <c r="BC28" s="135">
        <f t="shared" si="27"/>
        <v>577.09764000000007</v>
      </c>
      <c r="BE28" s="191"/>
      <c r="BF28" s="135">
        <f t="shared" si="28"/>
        <v>25969.393800000005</v>
      </c>
      <c r="BG28" s="135">
        <f t="shared" si="29"/>
        <v>6492.3484500000013</v>
      </c>
      <c r="BH28" s="151">
        <f t="shared" si="30"/>
        <v>135.25725937500002</v>
      </c>
      <c r="BJ28" s="135">
        <f t="shared" si="31"/>
        <v>23853.369120000003</v>
      </c>
      <c r="BK28" s="135">
        <f t="shared" si="32"/>
        <v>5963.3422800000008</v>
      </c>
      <c r="BL28" s="151">
        <f t="shared" si="33"/>
        <v>124.23629750000002</v>
      </c>
      <c r="BN28" s="135">
        <f t="shared" si="34"/>
        <v>9810.6598800000011</v>
      </c>
      <c r="BO28" s="135">
        <f t="shared" si="35"/>
        <v>2452.6649700000003</v>
      </c>
      <c r="BP28" s="151">
        <f t="shared" si="36"/>
        <v>51.097186875000006</v>
      </c>
      <c r="BR28" s="135">
        <f t="shared" si="37"/>
        <v>5963.3422800000008</v>
      </c>
      <c r="BS28" s="135">
        <f t="shared" si="38"/>
        <v>298.16711400000003</v>
      </c>
      <c r="BT28" s="135">
        <f t="shared" si="39"/>
        <v>298.16711400000003</v>
      </c>
      <c r="BU28" s="151">
        <f t="shared" si="40"/>
        <v>6.2118148750000008</v>
      </c>
    </row>
    <row r="29" spans="2:73" ht="15" x14ac:dyDescent="0.25">
      <c r="B29" s="358" t="str">
        <f>IF(BasePop!B31="","",BasePop!B31)</f>
        <v>Manaquiri</v>
      </c>
      <c r="C29" s="359"/>
      <c r="D29" s="183"/>
      <c r="F29" s="135">
        <f>BasePop!K31*BasePop!S31</f>
        <v>329.274</v>
      </c>
      <c r="G29" s="232">
        <v>296</v>
      </c>
      <c r="H29" s="177">
        <f t="shared" si="19"/>
        <v>0.89894738120835538</v>
      </c>
      <c r="J29" s="187">
        <v>1</v>
      </c>
      <c r="K29" s="135">
        <f t="shared" si="20"/>
        <v>329.274</v>
      </c>
      <c r="L29" s="135">
        <f>K29*BasePop!$L$10</f>
        <v>279.88290000000001</v>
      </c>
      <c r="M29" s="135">
        <f>K29*BasePop!$M$10</f>
        <v>49.391100000000002</v>
      </c>
      <c r="O29" s="135">
        <f t="shared" si="5"/>
        <v>1317.096</v>
      </c>
      <c r="P29" s="135">
        <f t="shared" si="6"/>
        <v>987.822</v>
      </c>
      <c r="Q29" s="135">
        <f t="shared" si="7"/>
        <v>329.274</v>
      </c>
      <c r="R29" s="135">
        <f t="shared" si="8"/>
        <v>987.822</v>
      </c>
      <c r="S29" s="144"/>
      <c r="T29" s="135">
        <f t="shared" si="9"/>
        <v>329.274</v>
      </c>
      <c r="U29" s="135">
        <f t="shared" si="10"/>
        <v>329.274</v>
      </c>
      <c r="W29" s="135">
        <f t="shared" si="11"/>
        <v>329.274</v>
      </c>
      <c r="X29" s="135">
        <f t="shared" si="12"/>
        <v>329.274</v>
      </c>
      <c r="Y29" s="135">
        <f t="shared" si="13"/>
        <v>329.274</v>
      </c>
      <c r="Z29" s="135">
        <f t="shared" si="14"/>
        <v>329.274</v>
      </c>
      <c r="AA29" s="135">
        <f t="shared" si="15"/>
        <v>329.274</v>
      </c>
      <c r="AC29" s="135">
        <f t="shared" si="16"/>
        <v>49.391100000000002</v>
      </c>
      <c r="AE29" s="135">
        <f t="shared" si="17"/>
        <v>279.88290000000001</v>
      </c>
      <c r="AF29" s="135">
        <f t="shared" si="18"/>
        <v>49.391100000000002</v>
      </c>
      <c r="AH29" s="191"/>
      <c r="AI29" s="135">
        <f>BasePop!O31*BasePop!S31</f>
        <v>598.68000000000006</v>
      </c>
      <c r="AJ29" s="186"/>
      <c r="AK29" s="177">
        <f t="shared" si="21"/>
        <v>0</v>
      </c>
      <c r="AM29" s="187">
        <v>1</v>
      </c>
      <c r="AN29" s="135">
        <f t="shared" si="22"/>
        <v>598.68000000000006</v>
      </c>
      <c r="AO29" s="135">
        <f>AN29*BasePop!$P$10</f>
        <v>508.87800000000004</v>
      </c>
      <c r="AP29" s="135">
        <f>AN29*BasePop!$Q$10</f>
        <v>89.802000000000007</v>
      </c>
      <c r="AR29" s="135">
        <f t="shared" si="23"/>
        <v>2394.7200000000003</v>
      </c>
      <c r="AS29" s="135">
        <f t="shared" si="24"/>
        <v>2394.7200000000003</v>
      </c>
      <c r="AT29" s="135">
        <f t="shared" si="25"/>
        <v>1197.3600000000001</v>
      </c>
      <c r="AU29" s="135">
        <f t="shared" si="26"/>
        <v>2394.7200000000003</v>
      </c>
      <c r="AW29" s="135">
        <f t="shared" si="41"/>
        <v>598.68000000000006</v>
      </c>
      <c r="AX29" s="135">
        <f t="shared" si="42"/>
        <v>598.68000000000006</v>
      </c>
      <c r="AY29" s="135">
        <f t="shared" si="43"/>
        <v>598.68000000000006</v>
      </c>
      <c r="AZ29" s="135">
        <f t="shared" si="44"/>
        <v>598.68000000000006</v>
      </c>
      <c r="BA29" s="135">
        <f t="shared" si="45"/>
        <v>598.68000000000006</v>
      </c>
      <c r="BC29" s="135">
        <f t="shared" si="27"/>
        <v>89.802000000000007</v>
      </c>
      <c r="BE29" s="191"/>
      <c r="BF29" s="135">
        <f t="shared" si="28"/>
        <v>4041.09</v>
      </c>
      <c r="BG29" s="135">
        <f t="shared" si="29"/>
        <v>1010.2725</v>
      </c>
      <c r="BH29" s="151">
        <f t="shared" si="30"/>
        <v>21.04734375</v>
      </c>
      <c r="BJ29" s="135">
        <f t="shared" si="31"/>
        <v>3711.8160000000003</v>
      </c>
      <c r="BK29" s="135">
        <f t="shared" si="32"/>
        <v>927.95400000000006</v>
      </c>
      <c r="BL29" s="151">
        <f t="shared" si="33"/>
        <v>19.332375000000003</v>
      </c>
      <c r="BN29" s="135">
        <f t="shared" si="34"/>
        <v>1526.634</v>
      </c>
      <c r="BO29" s="135">
        <f t="shared" si="35"/>
        <v>381.6585</v>
      </c>
      <c r="BP29" s="151">
        <f t="shared" si="36"/>
        <v>7.9512187499999998</v>
      </c>
      <c r="BR29" s="135">
        <f t="shared" si="37"/>
        <v>927.95400000000006</v>
      </c>
      <c r="BS29" s="135">
        <f t="shared" si="38"/>
        <v>46.3977</v>
      </c>
      <c r="BT29" s="135">
        <f t="shared" si="39"/>
        <v>46.3977</v>
      </c>
      <c r="BU29" s="151">
        <f t="shared" si="40"/>
        <v>0.96661874999999997</v>
      </c>
    </row>
    <row r="30" spans="2:73" ht="15" x14ac:dyDescent="0.25">
      <c r="B30" s="358" t="str">
        <f>IF(BasePop!B32="","",BasePop!B32)</f>
        <v>Manaus</v>
      </c>
      <c r="C30" s="359"/>
      <c r="D30" s="183"/>
      <c r="F30" s="135">
        <f>BasePop!K32*BasePop!S32</f>
        <v>32345.249639999998</v>
      </c>
      <c r="G30" s="232">
        <v>37134</v>
      </c>
      <c r="H30" s="177">
        <f t="shared" si="19"/>
        <v>1.1480511176540111</v>
      </c>
      <c r="J30" s="187">
        <v>1</v>
      </c>
      <c r="K30" s="135">
        <f t="shared" si="20"/>
        <v>32345.249639999998</v>
      </c>
      <c r="L30" s="135">
        <f>K30*BasePop!$L$10</f>
        <v>27493.462193999996</v>
      </c>
      <c r="M30" s="135">
        <f>K30*BasePop!$M$10</f>
        <v>4851.7874459999994</v>
      </c>
      <c r="O30" s="135">
        <f t="shared" si="5"/>
        <v>129380.99855999999</v>
      </c>
      <c r="P30" s="135">
        <f t="shared" si="6"/>
        <v>97035.748919999998</v>
      </c>
      <c r="Q30" s="135">
        <f t="shared" si="7"/>
        <v>32345.249639999998</v>
      </c>
      <c r="R30" s="135">
        <f t="shared" si="8"/>
        <v>97035.748919999998</v>
      </c>
      <c r="S30" s="144"/>
      <c r="T30" s="135">
        <f t="shared" si="9"/>
        <v>32345.249639999998</v>
      </c>
      <c r="U30" s="135">
        <f t="shared" si="10"/>
        <v>32345.249639999998</v>
      </c>
      <c r="W30" s="135">
        <f t="shared" si="11"/>
        <v>32345.249639999998</v>
      </c>
      <c r="X30" s="135">
        <f t="shared" si="12"/>
        <v>32345.249639999998</v>
      </c>
      <c r="Y30" s="135">
        <f t="shared" si="13"/>
        <v>32345.249639999998</v>
      </c>
      <c r="Z30" s="135">
        <f t="shared" si="14"/>
        <v>32345.249639999998</v>
      </c>
      <c r="AA30" s="135">
        <f t="shared" si="15"/>
        <v>32345.249639999998</v>
      </c>
      <c r="AC30" s="135">
        <f t="shared" si="16"/>
        <v>4851.7874459999994</v>
      </c>
      <c r="AE30" s="135">
        <f t="shared" si="17"/>
        <v>27493.462193999996</v>
      </c>
      <c r="AF30" s="135">
        <f t="shared" si="18"/>
        <v>4851.7874459999994</v>
      </c>
      <c r="AH30" s="191"/>
      <c r="AI30" s="135">
        <f>BasePop!O32*BasePop!S32</f>
        <v>58809.544799999996</v>
      </c>
      <c r="AJ30" s="186"/>
      <c r="AK30" s="177">
        <f t="shared" si="21"/>
        <v>0</v>
      </c>
      <c r="AM30" s="187">
        <v>1</v>
      </c>
      <c r="AN30" s="135">
        <f t="shared" si="22"/>
        <v>58809.544799999996</v>
      </c>
      <c r="AO30" s="135">
        <f>AN30*BasePop!$P$10</f>
        <v>49988.113079999996</v>
      </c>
      <c r="AP30" s="135">
        <f>AN30*BasePop!$Q$10</f>
        <v>8821.4317199999987</v>
      </c>
      <c r="AR30" s="135">
        <f t="shared" si="23"/>
        <v>235238.17919999998</v>
      </c>
      <c r="AS30" s="135">
        <f t="shared" si="24"/>
        <v>235238.17919999998</v>
      </c>
      <c r="AT30" s="135">
        <f t="shared" si="25"/>
        <v>117619.08959999999</v>
      </c>
      <c r="AU30" s="135">
        <f t="shared" si="26"/>
        <v>235238.17919999998</v>
      </c>
      <c r="AW30" s="135">
        <f t="shared" si="41"/>
        <v>58809.544799999996</v>
      </c>
      <c r="AX30" s="135">
        <f t="shared" si="42"/>
        <v>58809.544799999996</v>
      </c>
      <c r="AY30" s="135">
        <f t="shared" si="43"/>
        <v>58809.544799999996</v>
      </c>
      <c r="AZ30" s="135">
        <f t="shared" si="44"/>
        <v>58809.544799999996</v>
      </c>
      <c r="BA30" s="135">
        <f t="shared" si="45"/>
        <v>58809.544799999996</v>
      </c>
      <c r="BC30" s="135">
        <f t="shared" si="27"/>
        <v>8821.4317199999987</v>
      </c>
      <c r="BE30" s="191"/>
      <c r="BF30" s="135">
        <f t="shared" si="28"/>
        <v>396964.42739999999</v>
      </c>
      <c r="BG30" s="135">
        <f t="shared" si="29"/>
        <v>99241.106849999996</v>
      </c>
      <c r="BH30" s="151">
        <f t="shared" si="30"/>
        <v>2067.5230593749998</v>
      </c>
      <c r="BJ30" s="135">
        <f t="shared" si="31"/>
        <v>364619.17775999999</v>
      </c>
      <c r="BK30" s="135">
        <f t="shared" si="32"/>
        <v>91154.794439999998</v>
      </c>
      <c r="BL30" s="151">
        <f t="shared" si="33"/>
        <v>1899.0582175</v>
      </c>
      <c r="BN30" s="135">
        <f t="shared" si="34"/>
        <v>149964.33924</v>
      </c>
      <c r="BO30" s="135">
        <f t="shared" si="35"/>
        <v>37491.08481</v>
      </c>
      <c r="BP30" s="151">
        <f t="shared" si="36"/>
        <v>781.06426687500004</v>
      </c>
      <c r="BR30" s="135">
        <f t="shared" si="37"/>
        <v>91154.794439999998</v>
      </c>
      <c r="BS30" s="135">
        <f t="shared" si="38"/>
        <v>4557.7397220000003</v>
      </c>
      <c r="BT30" s="135">
        <f t="shared" si="39"/>
        <v>4557.7397220000003</v>
      </c>
      <c r="BU30" s="151">
        <f t="shared" si="40"/>
        <v>94.952910875000001</v>
      </c>
    </row>
    <row r="31" spans="2:73" ht="15" x14ac:dyDescent="0.25">
      <c r="B31" s="358" t="str">
        <f>IF(BasePop!B33="","",BasePop!B33)</f>
        <v>Nova Olinda do Norte</v>
      </c>
      <c r="C31" s="359"/>
      <c r="D31" s="183"/>
      <c r="F31" s="135">
        <f>BasePop!K33*BasePop!S33</f>
        <v>649.96271999999999</v>
      </c>
      <c r="G31" s="232">
        <v>553</v>
      </c>
      <c r="H31" s="177">
        <f t="shared" si="19"/>
        <v>0.85081802845553978</v>
      </c>
      <c r="J31" s="187">
        <v>1</v>
      </c>
      <c r="K31" s="135">
        <f t="shared" si="20"/>
        <v>649.96271999999999</v>
      </c>
      <c r="L31" s="135">
        <f>K31*BasePop!$L$10</f>
        <v>552.46831199999997</v>
      </c>
      <c r="M31" s="135">
        <f>K31*BasePop!$M$10</f>
        <v>97.494407999999993</v>
      </c>
      <c r="O31" s="135">
        <f t="shared" si="5"/>
        <v>2599.85088</v>
      </c>
      <c r="P31" s="135">
        <f t="shared" si="6"/>
        <v>1949.88816</v>
      </c>
      <c r="Q31" s="135">
        <f t="shared" si="7"/>
        <v>649.96271999999999</v>
      </c>
      <c r="R31" s="135">
        <f t="shared" si="8"/>
        <v>1949.88816</v>
      </c>
      <c r="S31" s="144"/>
      <c r="T31" s="135">
        <f t="shared" si="9"/>
        <v>649.96271999999999</v>
      </c>
      <c r="U31" s="135">
        <f t="shared" si="10"/>
        <v>649.96271999999999</v>
      </c>
      <c r="W31" s="135">
        <f t="shared" si="11"/>
        <v>649.96271999999999</v>
      </c>
      <c r="X31" s="135">
        <f t="shared" si="12"/>
        <v>649.96271999999999</v>
      </c>
      <c r="Y31" s="135">
        <f t="shared" si="13"/>
        <v>649.96271999999999</v>
      </c>
      <c r="Z31" s="135">
        <f t="shared" si="14"/>
        <v>649.96271999999999</v>
      </c>
      <c r="AA31" s="135">
        <f t="shared" si="15"/>
        <v>649.96271999999999</v>
      </c>
      <c r="AC31" s="135">
        <f t="shared" si="16"/>
        <v>97.494407999999993</v>
      </c>
      <c r="AE31" s="135">
        <f t="shared" si="17"/>
        <v>552.46831199999997</v>
      </c>
      <c r="AF31" s="135">
        <f t="shared" si="18"/>
        <v>97.494407999999993</v>
      </c>
      <c r="AH31" s="191"/>
      <c r="AI31" s="135">
        <f>BasePop!O33*BasePop!S33</f>
        <v>1181.7503999999999</v>
      </c>
      <c r="AJ31" s="186"/>
      <c r="AK31" s="177">
        <f t="shared" si="21"/>
        <v>0</v>
      </c>
      <c r="AM31" s="187">
        <v>1</v>
      </c>
      <c r="AN31" s="135">
        <f t="shared" si="22"/>
        <v>1181.7503999999999</v>
      </c>
      <c r="AO31" s="135">
        <f>AN31*BasePop!$P$10</f>
        <v>1004.4878399999999</v>
      </c>
      <c r="AP31" s="135">
        <f>AN31*BasePop!$Q$10</f>
        <v>177.26255999999998</v>
      </c>
      <c r="AR31" s="135">
        <f t="shared" si="23"/>
        <v>4727.0015999999996</v>
      </c>
      <c r="AS31" s="135">
        <f t="shared" si="24"/>
        <v>4727.0015999999996</v>
      </c>
      <c r="AT31" s="135">
        <f t="shared" si="25"/>
        <v>2363.5007999999998</v>
      </c>
      <c r="AU31" s="135">
        <f t="shared" si="26"/>
        <v>4727.0015999999996</v>
      </c>
      <c r="AW31" s="135">
        <f t="shared" si="41"/>
        <v>1181.7503999999999</v>
      </c>
      <c r="AX31" s="135">
        <f t="shared" si="42"/>
        <v>1181.7503999999999</v>
      </c>
      <c r="AY31" s="135">
        <f t="shared" si="43"/>
        <v>1181.7503999999999</v>
      </c>
      <c r="AZ31" s="135">
        <f t="shared" si="44"/>
        <v>1181.7503999999999</v>
      </c>
      <c r="BA31" s="135">
        <f t="shared" si="45"/>
        <v>1181.7503999999999</v>
      </c>
      <c r="BC31" s="135">
        <f t="shared" si="27"/>
        <v>177.26255999999998</v>
      </c>
      <c r="BE31" s="191"/>
      <c r="BF31" s="135">
        <f t="shared" si="28"/>
        <v>7976.8151999999991</v>
      </c>
      <c r="BG31" s="135">
        <f t="shared" si="29"/>
        <v>1994.2037999999998</v>
      </c>
      <c r="BH31" s="151">
        <f t="shared" si="30"/>
        <v>41.545912499999993</v>
      </c>
      <c r="BJ31" s="135">
        <f t="shared" si="31"/>
        <v>7326.8524799999996</v>
      </c>
      <c r="BK31" s="135">
        <f t="shared" si="32"/>
        <v>1831.7131199999999</v>
      </c>
      <c r="BL31" s="151">
        <f t="shared" si="33"/>
        <v>38.160689999999995</v>
      </c>
      <c r="BN31" s="135">
        <f t="shared" si="34"/>
        <v>3013.4635199999998</v>
      </c>
      <c r="BO31" s="135">
        <f t="shared" si="35"/>
        <v>753.36587999999995</v>
      </c>
      <c r="BP31" s="151">
        <f t="shared" si="36"/>
        <v>15.695122499999998</v>
      </c>
      <c r="BR31" s="135">
        <f t="shared" si="37"/>
        <v>1831.7131199999999</v>
      </c>
      <c r="BS31" s="135">
        <f t="shared" si="38"/>
        <v>91.585656</v>
      </c>
      <c r="BT31" s="135">
        <f t="shared" si="39"/>
        <v>91.585656</v>
      </c>
      <c r="BU31" s="151">
        <f t="shared" si="40"/>
        <v>1.9080345000000001</v>
      </c>
    </row>
    <row r="32" spans="2:73" ht="15" x14ac:dyDescent="0.25">
      <c r="B32" s="358" t="str">
        <f>IF(BasePop!B34="","",BasePop!B34)</f>
        <v>Novo Airão</v>
      </c>
      <c r="C32" s="359"/>
      <c r="D32" s="183"/>
      <c r="F32" s="135">
        <f>BasePop!K34*BasePop!S34</f>
        <v>364.35861</v>
      </c>
      <c r="G32" s="232">
        <v>312</v>
      </c>
      <c r="H32" s="177">
        <f t="shared" si="19"/>
        <v>0.85629923772077188</v>
      </c>
      <c r="J32" s="187">
        <v>1</v>
      </c>
      <c r="K32" s="135">
        <f t="shared" si="20"/>
        <v>364.35861</v>
      </c>
      <c r="L32" s="135">
        <f>K32*BasePop!$L$10</f>
        <v>309.70481849999999</v>
      </c>
      <c r="M32" s="135">
        <f>K32*BasePop!$M$10</f>
        <v>54.653791499999997</v>
      </c>
      <c r="O32" s="135">
        <f t="shared" si="5"/>
        <v>1457.43444</v>
      </c>
      <c r="P32" s="135">
        <f t="shared" si="6"/>
        <v>1093.07583</v>
      </c>
      <c r="Q32" s="135">
        <f t="shared" si="7"/>
        <v>364.35861</v>
      </c>
      <c r="R32" s="135">
        <f t="shared" si="8"/>
        <v>1093.07583</v>
      </c>
      <c r="S32" s="144"/>
      <c r="T32" s="135">
        <f t="shared" si="9"/>
        <v>364.35861</v>
      </c>
      <c r="U32" s="135">
        <f t="shared" si="10"/>
        <v>364.35861</v>
      </c>
      <c r="W32" s="135">
        <f t="shared" si="11"/>
        <v>364.35861</v>
      </c>
      <c r="X32" s="135">
        <f t="shared" si="12"/>
        <v>364.35861</v>
      </c>
      <c r="Y32" s="135">
        <f t="shared" si="13"/>
        <v>364.35861</v>
      </c>
      <c r="Z32" s="135">
        <f t="shared" si="14"/>
        <v>364.35861</v>
      </c>
      <c r="AA32" s="135">
        <f t="shared" si="15"/>
        <v>364.35861</v>
      </c>
      <c r="AC32" s="135">
        <f t="shared" si="16"/>
        <v>54.653791499999997</v>
      </c>
      <c r="AE32" s="135">
        <f t="shared" si="17"/>
        <v>309.70481849999999</v>
      </c>
      <c r="AF32" s="135">
        <f t="shared" si="18"/>
        <v>54.653791499999997</v>
      </c>
      <c r="AH32" s="191"/>
      <c r="AI32" s="135">
        <f>BasePop!O34*BasePop!S34</f>
        <v>662.47019999999998</v>
      </c>
      <c r="AJ32" s="186"/>
      <c r="AK32" s="177">
        <f t="shared" si="21"/>
        <v>0</v>
      </c>
      <c r="AM32" s="187">
        <v>1</v>
      </c>
      <c r="AN32" s="135">
        <f t="shared" si="22"/>
        <v>662.47019999999998</v>
      </c>
      <c r="AO32" s="135">
        <f>AN32*BasePop!$P$10</f>
        <v>563.09966999999995</v>
      </c>
      <c r="AP32" s="135">
        <f>AN32*BasePop!$Q$10</f>
        <v>99.370529999999988</v>
      </c>
      <c r="AR32" s="135">
        <f t="shared" si="23"/>
        <v>2649.8807999999999</v>
      </c>
      <c r="AS32" s="135">
        <f t="shared" si="24"/>
        <v>2649.8807999999999</v>
      </c>
      <c r="AT32" s="135">
        <f t="shared" si="25"/>
        <v>1324.9404</v>
      </c>
      <c r="AU32" s="135">
        <f t="shared" si="26"/>
        <v>2649.8807999999999</v>
      </c>
      <c r="AW32" s="135">
        <f t="shared" si="41"/>
        <v>662.47019999999998</v>
      </c>
      <c r="AX32" s="135">
        <f t="shared" si="42"/>
        <v>662.47019999999998</v>
      </c>
      <c r="AY32" s="135">
        <f t="shared" si="43"/>
        <v>662.47019999999998</v>
      </c>
      <c r="AZ32" s="135">
        <f t="shared" si="44"/>
        <v>662.47019999999998</v>
      </c>
      <c r="BA32" s="135">
        <f t="shared" si="45"/>
        <v>662.47019999999998</v>
      </c>
      <c r="BC32" s="135">
        <f t="shared" si="27"/>
        <v>99.370529999999988</v>
      </c>
      <c r="BE32" s="191"/>
      <c r="BF32" s="135">
        <f t="shared" si="28"/>
        <v>4471.6738500000001</v>
      </c>
      <c r="BG32" s="135">
        <f t="shared" si="29"/>
        <v>1117.9184625</v>
      </c>
      <c r="BH32" s="151">
        <f t="shared" si="30"/>
        <v>23.289967968750002</v>
      </c>
      <c r="BJ32" s="135">
        <f t="shared" si="31"/>
        <v>4107.3152399999999</v>
      </c>
      <c r="BK32" s="135">
        <f t="shared" si="32"/>
        <v>1026.82881</v>
      </c>
      <c r="BL32" s="151">
        <f t="shared" si="33"/>
        <v>21.392266875000001</v>
      </c>
      <c r="BN32" s="135">
        <f t="shared" si="34"/>
        <v>1689.29901</v>
      </c>
      <c r="BO32" s="135">
        <f t="shared" si="35"/>
        <v>422.32475249999999</v>
      </c>
      <c r="BP32" s="151">
        <f t="shared" si="36"/>
        <v>8.7984323437499992</v>
      </c>
      <c r="BR32" s="135">
        <f t="shared" si="37"/>
        <v>1026.82881</v>
      </c>
      <c r="BS32" s="135">
        <f t="shared" si="38"/>
        <v>51.341440499999997</v>
      </c>
      <c r="BT32" s="135">
        <f t="shared" si="39"/>
        <v>51.341440499999997</v>
      </c>
      <c r="BU32" s="151">
        <f t="shared" si="40"/>
        <v>1.0696133437499999</v>
      </c>
    </row>
    <row r="33" spans="2:73" ht="15" x14ac:dyDescent="0.25">
      <c r="B33" s="358" t="str">
        <f>IF(BasePop!B35="","",BasePop!B35)</f>
        <v>Pauini</v>
      </c>
      <c r="C33" s="359"/>
      <c r="D33" s="183"/>
      <c r="F33" s="135">
        <f>BasePop!K35*BasePop!S35</f>
        <v>389.67995000000008</v>
      </c>
      <c r="G33" s="232">
        <v>350</v>
      </c>
      <c r="H33" s="177">
        <f t="shared" si="19"/>
        <v>0.89817297502732674</v>
      </c>
      <c r="J33" s="187">
        <v>1</v>
      </c>
      <c r="K33" s="135">
        <f t="shared" si="20"/>
        <v>389.67995000000008</v>
      </c>
      <c r="L33" s="135">
        <f>K33*BasePop!$L$10</f>
        <v>331.22795750000006</v>
      </c>
      <c r="M33" s="135">
        <f>K33*BasePop!$M$10</f>
        <v>58.45199250000001</v>
      </c>
      <c r="O33" s="135">
        <f t="shared" si="5"/>
        <v>1558.7198000000003</v>
      </c>
      <c r="P33" s="135">
        <f t="shared" si="6"/>
        <v>1169.0398500000001</v>
      </c>
      <c r="Q33" s="135">
        <f t="shared" si="7"/>
        <v>389.67995000000008</v>
      </c>
      <c r="R33" s="135">
        <f t="shared" si="8"/>
        <v>1169.0398500000001</v>
      </c>
      <c r="S33" s="144"/>
      <c r="T33" s="135">
        <f t="shared" si="9"/>
        <v>389.67995000000008</v>
      </c>
      <c r="U33" s="135">
        <f t="shared" si="10"/>
        <v>389.67995000000008</v>
      </c>
      <c r="W33" s="135">
        <f t="shared" si="11"/>
        <v>389.67995000000008</v>
      </c>
      <c r="X33" s="135">
        <f t="shared" si="12"/>
        <v>389.67995000000008</v>
      </c>
      <c r="Y33" s="135">
        <f t="shared" si="13"/>
        <v>389.67995000000008</v>
      </c>
      <c r="Z33" s="135">
        <f t="shared" si="14"/>
        <v>389.67995000000008</v>
      </c>
      <c r="AA33" s="135">
        <f t="shared" si="15"/>
        <v>389.67995000000008</v>
      </c>
      <c r="AC33" s="135">
        <f t="shared" si="16"/>
        <v>58.45199250000001</v>
      </c>
      <c r="AE33" s="135">
        <f t="shared" si="17"/>
        <v>331.22795750000006</v>
      </c>
      <c r="AF33" s="135">
        <f t="shared" si="18"/>
        <v>58.45199250000001</v>
      </c>
      <c r="AH33" s="191"/>
      <c r="AI33" s="135">
        <f>BasePop!O35*BasePop!S35</f>
        <v>708.50900000000001</v>
      </c>
      <c r="AJ33" s="186"/>
      <c r="AK33" s="177">
        <f t="shared" si="21"/>
        <v>0</v>
      </c>
      <c r="AM33" s="187">
        <v>1</v>
      </c>
      <c r="AN33" s="135">
        <f t="shared" si="22"/>
        <v>708.50900000000001</v>
      </c>
      <c r="AO33" s="135">
        <f>AN33*BasePop!$P$10</f>
        <v>602.23265000000004</v>
      </c>
      <c r="AP33" s="135">
        <f>AN33*BasePop!$Q$10</f>
        <v>106.27634999999999</v>
      </c>
      <c r="AR33" s="135">
        <f t="shared" si="23"/>
        <v>2834.0360000000001</v>
      </c>
      <c r="AS33" s="135">
        <f t="shared" si="24"/>
        <v>2834.0360000000001</v>
      </c>
      <c r="AT33" s="135">
        <f t="shared" si="25"/>
        <v>1417.018</v>
      </c>
      <c r="AU33" s="135">
        <f t="shared" si="26"/>
        <v>2834.0360000000001</v>
      </c>
      <c r="AW33" s="135">
        <f t="shared" si="41"/>
        <v>708.50900000000001</v>
      </c>
      <c r="AX33" s="135">
        <f t="shared" si="42"/>
        <v>708.50900000000001</v>
      </c>
      <c r="AY33" s="135">
        <f t="shared" si="43"/>
        <v>708.50900000000001</v>
      </c>
      <c r="AZ33" s="135">
        <f t="shared" si="44"/>
        <v>708.50900000000001</v>
      </c>
      <c r="BA33" s="135">
        <f t="shared" si="45"/>
        <v>708.50900000000001</v>
      </c>
      <c r="BC33" s="135">
        <f t="shared" si="27"/>
        <v>106.27634999999999</v>
      </c>
      <c r="BE33" s="191"/>
      <c r="BF33" s="135">
        <f t="shared" si="28"/>
        <v>4782.4357500000006</v>
      </c>
      <c r="BG33" s="135">
        <f t="shared" si="29"/>
        <v>1195.6089375000001</v>
      </c>
      <c r="BH33" s="151">
        <f t="shared" si="30"/>
        <v>24.908519531250004</v>
      </c>
      <c r="BJ33" s="135">
        <f t="shared" si="31"/>
        <v>4392.7558000000008</v>
      </c>
      <c r="BK33" s="135">
        <f t="shared" si="32"/>
        <v>1098.1889500000002</v>
      </c>
      <c r="BL33" s="151">
        <f t="shared" si="33"/>
        <v>22.878936458333339</v>
      </c>
      <c r="BN33" s="135">
        <f t="shared" si="34"/>
        <v>1806.6979500000002</v>
      </c>
      <c r="BO33" s="135">
        <f t="shared" si="35"/>
        <v>451.67448750000005</v>
      </c>
      <c r="BP33" s="151">
        <f t="shared" si="36"/>
        <v>9.4098851562500005</v>
      </c>
      <c r="BR33" s="135">
        <f t="shared" si="37"/>
        <v>1098.1889500000002</v>
      </c>
      <c r="BS33" s="135">
        <f t="shared" si="38"/>
        <v>54.909447500000013</v>
      </c>
      <c r="BT33" s="135">
        <f t="shared" si="39"/>
        <v>54.909447500000013</v>
      </c>
      <c r="BU33" s="151">
        <f t="shared" si="40"/>
        <v>1.1439468229166669</v>
      </c>
    </row>
    <row r="34" spans="2:73" ht="15" x14ac:dyDescent="0.25">
      <c r="B34" s="358" t="str">
        <f>IF(BasePop!B36="","",BasePop!B36)</f>
        <v>Presidente Figueiredo</v>
      </c>
      <c r="C34" s="359"/>
      <c r="D34" s="183"/>
      <c r="F34" s="135">
        <f>BasePop!K36*BasePop!S36</f>
        <v>562.75846000000001</v>
      </c>
      <c r="G34" s="232">
        <v>514</v>
      </c>
      <c r="H34" s="177">
        <f t="shared" si="19"/>
        <v>0.91335810393681149</v>
      </c>
      <c r="J34" s="187">
        <v>1</v>
      </c>
      <c r="K34" s="135">
        <f t="shared" si="20"/>
        <v>562.75846000000001</v>
      </c>
      <c r="L34" s="135">
        <f>K34*BasePop!$L$10</f>
        <v>478.34469100000001</v>
      </c>
      <c r="M34" s="135">
        <f>K34*BasePop!$M$10</f>
        <v>84.413769000000002</v>
      </c>
      <c r="O34" s="135">
        <f t="shared" si="5"/>
        <v>2251.0338400000001</v>
      </c>
      <c r="P34" s="135">
        <f t="shared" si="6"/>
        <v>1688.27538</v>
      </c>
      <c r="Q34" s="135">
        <f t="shared" si="7"/>
        <v>562.75846000000001</v>
      </c>
      <c r="R34" s="135">
        <f t="shared" si="8"/>
        <v>1688.27538</v>
      </c>
      <c r="S34" s="144"/>
      <c r="T34" s="135">
        <f t="shared" si="9"/>
        <v>562.75846000000001</v>
      </c>
      <c r="U34" s="135">
        <f t="shared" si="10"/>
        <v>562.75846000000001</v>
      </c>
      <c r="W34" s="135">
        <f t="shared" si="11"/>
        <v>562.75846000000001</v>
      </c>
      <c r="X34" s="135">
        <f t="shared" si="12"/>
        <v>562.75846000000001</v>
      </c>
      <c r="Y34" s="135">
        <f t="shared" si="13"/>
        <v>562.75846000000001</v>
      </c>
      <c r="Z34" s="135">
        <f t="shared" si="14"/>
        <v>562.75846000000001</v>
      </c>
      <c r="AA34" s="135">
        <f t="shared" si="15"/>
        <v>562.75846000000001</v>
      </c>
      <c r="AC34" s="135">
        <f t="shared" si="16"/>
        <v>84.413769000000002</v>
      </c>
      <c r="AE34" s="135">
        <f t="shared" si="17"/>
        <v>478.34469100000001</v>
      </c>
      <c r="AF34" s="135">
        <f t="shared" si="18"/>
        <v>84.413769000000002</v>
      </c>
      <c r="AH34" s="191"/>
      <c r="AI34" s="135">
        <f>BasePop!O36*BasePop!S36</f>
        <v>1023.1972</v>
      </c>
      <c r="AJ34" s="186"/>
      <c r="AK34" s="177">
        <f t="shared" si="21"/>
        <v>0</v>
      </c>
      <c r="AM34" s="187">
        <v>1</v>
      </c>
      <c r="AN34" s="135">
        <f t="shared" si="22"/>
        <v>1023.1972</v>
      </c>
      <c r="AO34" s="135">
        <f>AN34*BasePop!$P$10</f>
        <v>869.7176199999999</v>
      </c>
      <c r="AP34" s="135">
        <f>AN34*BasePop!$Q$10</f>
        <v>153.47958</v>
      </c>
      <c r="AR34" s="135">
        <f t="shared" si="23"/>
        <v>4092.7887999999998</v>
      </c>
      <c r="AS34" s="135">
        <f t="shared" si="24"/>
        <v>4092.7887999999998</v>
      </c>
      <c r="AT34" s="135">
        <f t="shared" si="25"/>
        <v>2046.3943999999999</v>
      </c>
      <c r="AU34" s="135">
        <f t="shared" si="26"/>
        <v>4092.7887999999998</v>
      </c>
      <c r="AW34" s="135">
        <f t="shared" si="41"/>
        <v>1023.1972</v>
      </c>
      <c r="AX34" s="135">
        <f t="shared" si="42"/>
        <v>1023.1972</v>
      </c>
      <c r="AY34" s="135">
        <f t="shared" si="43"/>
        <v>1023.1972</v>
      </c>
      <c r="AZ34" s="135">
        <f t="shared" si="44"/>
        <v>1023.1972</v>
      </c>
      <c r="BA34" s="135">
        <f t="shared" si="45"/>
        <v>1023.1972</v>
      </c>
      <c r="BC34" s="135">
        <f t="shared" si="27"/>
        <v>153.47958</v>
      </c>
      <c r="BE34" s="191"/>
      <c r="BF34" s="135">
        <f t="shared" si="28"/>
        <v>6906.5810999999994</v>
      </c>
      <c r="BG34" s="135">
        <f t="shared" si="29"/>
        <v>1726.6452749999999</v>
      </c>
      <c r="BH34" s="151">
        <f t="shared" si="30"/>
        <v>35.971776562499997</v>
      </c>
      <c r="BJ34" s="135">
        <f t="shared" si="31"/>
        <v>6343.8226400000003</v>
      </c>
      <c r="BK34" s="135">
        <f t="shared" si="32"/>
        <v>1585.9556600000001</v>
      </c>
      <c r="BL34" s="151">
        <f t="shared" si="33"/>
        <v>33.040742916666666</v>
      </c>
      <c r="BN34" s="135">
        <f t="shared" si="34"/>
        <v>2609.1528600000001</v>
      </c>
      <c r="BO34" s="135">
        <f t="shared" si="35"/>
        <v>652.28821500000004</v>
      </c>
      <c r="BP34" s="151">
        <f t="shared" si="36"/>
        <v>13.5893378125</v>
      </c>
      <c r="BR34" s="135">
        <f t="shared" si="37"/>
        <v>1585.9556600000001</v>
      </c>
      <c r="BS34" s="135">
        <f t="shared" si="38"/>
        <v>79.29778300000001</v>
      </c>
      <c r="BT34" s="135">
        <f t="shared" si="39"/>
        <v>79.29778300000001</v>
      </c>
      <c r="BU34" s="151">
        <f t="shared" si="40"/>
        <v>1.6520371458333336</v>
      </c>
    </row>
    <row r="35" spans="2:73" ht="15" x14ac:dyDescent="0.25">
      <c r="B35" s="358" t="str">
        <f>IF(BasePop!B37="","",BasePop!B37)</f>
        <v>Rio Preto da Eva</v>
      </c>
      <c r="C35" s="359"/>
      <c r="D35" s="183"/>
      <c r="F35" s="135">
        <f>BasePop!K37*BasePop!S37</f>
        <v>461.87900000000002</v>
      </c>
      <c r="G35" s="232">
        <v>413</v>
      </c>
      <c r="H35" s="177">
        <f t="shared" si="19"/>
        <v>0.89417358225855681</v>
      </c>
      <c r="J35" s="187">
        <v>1</v>
      </c>
      <c r="K35" s="135">
        <f t="shared" si="20"/>
        <v>461.87900000000002</v>
      </c>
      <c r="L35" s="135">
        <f>K35*BasePop!$L$10</f>
        <v>392.59715</v>
      </c>
      <c r="M35" s="135">
        <f>K35*BasePop!$M$10</f>
        <v>69.281850000000006</v>
      </c>
      <c r="O35" s="135">
        <f t="shared" si="5"/>
        <v>1847.5160000000001</v>
      </c>
      <c r="P35" s="135">
        <f t="shared" si="6"/>
        <v>1385.6370000000002</v>
      </c>
      <c r="Q35" s="135">
        <f t="shared" si="7"/>
        <v>461.87900000000002</v>
      </c>
      <c r="R35" s="135">
        <f t="shared" si="8"/>
        <v>1385.6370000000002</v>
      </c>
      <c r="S35" s="144"/>
      <c r="T35" s="135">
        <f t="shared" si="9"/>
        <v>461.87900000000002</v>
      </c>
      <c r="U35" s="135">
        <f t="shared" si="10"/>
        <v>461.87900000000002</v>
      </c>
      <c r="W35" s="135">
        <f t="shared" si="11"/>
        <v>461.87900000000002</v>
      </c>
      <c r="X35" s="135">
        <f t="shared" si="12"/>
        <v>461.87900000000002</v>
      </c>
      <c r="Y35" s="135">
        <f t="shared" si="13"/>
        <v>461.87900000000002</v>
      </c>
      <c r="Z35" s="135">
        <f t="shared" si="14"/>
        <v>461.87900000000002</v>
      </c>
      <c r="AA35" s="135">
        <f t="shared" si="15"/>
        <v>461.87900000000002</v>
      </c>
      <c r="AC35" s="135">
        <f t="shared" si="16"/>
        <v>69.281850000000006</v>
      </c>
      <c r="AE35" s="135">
        <f t="shared" si="17"/>
        <v>392.59715</v>
      </c>
      <c r="AF35" s="135">
        <f t="shared" si="18"/>
        <v>69.281850000000006</v>
      </c>
      <c r="AH35" s="191"/>
      <c r="AI35" s="135">
        <f>BasePop!O37*BasePop!S37</f>
        <v>839.78</v>
      </c>
      <c r="AJ35" s="186"/>
      <c r="AK35" s="177">
        <f t="shared" si="21"/>
        <v>0</v>
      </c>
      <c r="AM35" s="187">
        <v>1</v>
      </c>
      <c r="AN35" s="135">
        <f t="shared" si="22"/>
        <v>839.78</v>
      </c>
      <c r="AO35" s="135">
        <f>AN35*BasePop!$P$10</f>
        <v>713.81299999999999</v>
      </c>
      <c r="AP35" s="135">
        <f>AN35*BasePop!$Q$10</f>
        <v>125.96699999999998</v>
      </c>
      <c r="AR35" s="135">
        <f t="shared" si="23"/>
        <v>3359.12</v>
      </c>
      <c r="AS35" s="135">
        <f t="shared" si="24"/>
        <v>3359.12</v>
      </c>
      <c r="AT35" s="135">
        <f t="shared" si="25"/>
        <v>1679.56</v>
      </c>
      <c r="AU35" s="135">
        <f t="shared" si="26"/>
        <v>3359.12</v>
      </c>
      <c r="AW35" s="135">
        <f t="shared" si="41"/>
        <v>839.78</v>
      </c>
      <c r="AX35" s="135">
        <f t="shared" si="42"/>
        <v>839.78</v>
      </c>
      <c r="AY35" s="135">
        <f t="shared" si="43"/>
        <v>839.78</v>
      </c>
      <c r="AZ35" s="135">
        <f t="shared" si="44"/>
        <v>839.78</v>
      </c>
      <c r="BA35" s="135">
        <f t="shared" si="45"/>
        <v>839.78</v>
      </c>
      <c r="BC35" s="135">
        <f t="shared" si="27"/>
        <v>125.96699999999998</v>
      </c>
      <c r="BE35" s="191"/>
      <c r="BF35" s="135">
        <f t="shared" si="28"/>
        <v>5668.5149999999994</v>
      </c>
      <c r="BG35" s="135">
        <f t="shared" si="29"/>
        <v>1417.1287499999999</v>
      </c>
      <c r="BH35" s="151">
        <f t="shared" si="30"/>
        <v>29.523515624999998</v>
      </c>
      <c r="BJ35" s="135">
        <f t="shared" si="31"/>
        <v>5206.6360000000004</v>
      </c>
      <c r="BK35" s="135">
        <f t="shared" si="32"/>
        <v>1301.6590000000001</v>
      </c>
      <c r="BL35" s="151">
        <f t="shared" si="33"/>
        <v>27.117895833333336</v>
      </c>
      <c r="BN35" s="135">
        <f t="shared" si="34"/>
        <v>2141.4389999999999</v>
      </c>
      <c r="BO35" s="135">
        <f t="shared" si="35"/>
        <v>535.35974999999996</v>
      </c>
      <c r="BP35" s="151">
        <f t="shared" si="36"/>
        <v>11.153328125</v>
      </c>
      <c r="BR35" s="135">
        <f t="shared" si="37"/>
        <v>1301.6590000000001</v>
      </c>
      <c r="BS35" s="135">
        <f t="shared" si="38"/>
        <v>65.082950000000011</v>
      </c>
      <c r="BT35" s="135">
        <f t="shared" si="39"/>
        <v>65.082950000000011</v>
      </c>
      <c r="BU35" s="151">
        <f t="shared" si="40"/>
        <v>1.3558947916666668</v>
      </c>
    </row>
    <row r="36" spans="2:73" ht="15" x14ac:dyDescent="0.25">
      <c r="B36" s="358" t="str">
        <f>IF(BasePop!B38="","",BasePop!B38)</f>
        <v>Santa Isabel do Rio Negro</v>
      </c>
      <c r="C36" s="359"/>
      <c r="D36" s="183"/>
      <c r="F36" s="135">
        <f>BasePop!K38*BasePop!S38</f>
        <v>406.55230000000006</v>
      </c>
      <c r="G36" s="232">
        <v>340</v>
      </c>
      <c r="H36" s="177">
        <f t="shared" si="19"/>
        <v>0.83630076622368132</v>
      </c>
      <c r="J36" s="187">
        <v>1</v>
      </c>
      <c r="K36" s="135">
        <f t="shared" si="20"/>
        <v>406.55230000000006</v>
      </c>
      <c r="L36" s="135">
        <f>K36*BasePop!$L$10</f>
        <v>345.56945500000006</v>
      </c>
      <c r="M36" s="135">
        <f>K36*BasePop!$M$10</f>
        <v>60.982845000000005</v>
      </c>
      <c r="O36" s="135">
        <f t="shared" si="5"/>
        <v>1626.2092000000002</v>
      </c>
      <c r="P36" s="135">
        <f t="shared" si="6"/>
        <v>1219.6569000000002</v>
      </c>
      <c r="Q36" s="135">
        <f t="shared" si="7"/>
        <v>406.55230000000006</v>
      </c>
      <c r="R36" s="135">
        <f t="shared" si="8"/>
        <v>1219.6569000000002</v>
      </c>
      <c r="S36" s="144"/>
      <c r="T36" s="135">
        <f t="shared" si="9"/>
        <v>406.55230000000006</v>
      </c>
      <c r="U36" s="135">
        <f t="shared" si="10"/>
        <v>406.55230000000006</v>
      </c>
      <c r="W36" s="135">
        <f t="shared" si="11"/>
        <v>406.55230000000006</v>
      </c>
      <c r="X36" s="135">
        <f t="shared" si="12"/>
        <v>406.55230000000006</v>
      </c>
      <c r="Y36" s="135">
        <f t="shared" si="13"/>
        <v>406.55230000000006</v>
      </c>
      <c r="Z36" s="135">
        <f t="shared" si="14"/>
        <v>406.55230000000006</v>
      </c>
      <c r="AA36" s="135">
        <f t="shared" si="15"/>
        <v>406.55230000000006</v>
      </c>
      <c r="AC36" s="135">
        <f t="shared" si="16"/>
        <v>60.982845000000005</v>
      </c>
      <c r="AE36" s="135">
        <f t="shared" si="17"/>
        <v>345.56945500000006</v>
      </c>
      <c r="AF36" s="135">
        <f t="shared" si="18"/>
        <v>60.982845000000005</v>
      </c>
      <c r="AH36" s="191"/>
      <c r="AI36" s="135">
        <f>BasePop!O38*BasePop!S38</f>
        <v>739.18600000000004</v>
      </c>
      <c r="AJ36" s="186"/>
      <c r="AK36" s="177">
        <f t="shared" si="21"/>
        <v>0</v>
      </c>
      <c r="AM36" s="187">
        <v>1</v>
      </c>
      <c r="AN36" s="135">
        <f t="shared" si="22"/>
        <v>739.18600000000004</v>
      </c>
      <c r="AO36" s="135">
        <f>AN36*BasePop!$P$10</f>
        <v>628.30809999999997</v>
      </c>
      <c r="AP36" s="135">
        <f>AN36*BasePop!$Q$10</f>
        <v>110.8779</v>
      </c>
      <c r="AR36" s="135">
        <f t="shared" si="23"/>
        <v>2956.7440000000001</v>
      </c>
      <c r="AS36" s="135">
        <f t="shared" si="24"/>
        <v>2956.7440000000001</v>
      </c>
      <c r="AT36" s="135">
        <f t="shared" si="25"/>
        <v>1478.3720000000001</v>
      </c>
      <c r="AU36" s="135">
        <f t="shared" si="26"/>
        <v>2956.7440000000001</v>
      </c>
      <c r="AW36" s="135">
        <f t="shared" si="41"/>
        <v>739.18600000000004</v>
      </c>
      <c r="AX36" s="135">
        <f t="shared" si="42"/>
        <v>739.18600000000004</v>
      </c>
      <c r="AY36" s="135">
        <f t="shared" si="43"/>
        <v>739.18600000000004</v>
      </c>
      <c r="AZ36" s="135">
        <f t="shared" si="44"/>
        <v>739.18600000000004</v>
      </c>
      <c r="BA36" s="135">
        <f t="shared" si="45"/>
        <v>739.18600000000004</v>
      </c>
      <c r="BC36" s="135">
        <f t="shared" si="27"/>
        <v>110.8779</v>
      </c>
      <c r="BE36" s="191"/>
      <c r="BF36" s="135">
        <f t="shared" si="28"/>
        <v>4989.5055000000002</v>
      </c>
      <c r="BG36" s="135">
        <f t="shared" si="29"/>
        <v>1247.3763750000001</v>
      </c>
      <c r="BH36" s="151">
        <f t="shared" si="30"/>
        <v>25.9870078125</v>
      </c>
      <c r="BJ36" s="135">
        <f t="shared" si="31"/>
        <v>4582.9531999999999</v>
      </c>
      <c r="BK36" s="135">
        <f t="shared" si="32"/>
        <v>1145.7383</v>
      </c>
      <c r="BL36" s="151">
        <f t="shared" si="33"/>
        <v>23.869547916666665</v>
      </c>
      <c r="BN36" s="135">
        <f t="shared" si="34"/>
        <v>1884.9243000000001</v>
      </c>
      <c r="BO36" s="135">
        <f t="shared" si="35"/>
        <v>471.23107500000003</v>
      </c>
      <c r="BP36" s="151">
        <f t="shared" si="36"/>
        <v>9.8173140625000013</v>
      </c>
      <c r="BR36" s="135">
        <f t="shared" si="37"/>
        <v>1145.7383</v>
      </c>
      <c r="BS36" s="135">
        <f t="shared" si="38"/>
        <v>57.286915</v>
      </c>
      <c r="BT36" s="135">
        <f t="shared" si="39"/>
        <v>57.286915</v>
      </c>
      <c r="BU36" s="151">
        <f t="shared" si="40"/>
        <v>1.1934773958333333</v>
      </c>
    </row>
    <row r="37" spans="2:73" ht="15" x14ac:dyDescent="0.25">
      <c r="B37" s="358" t="str">
        <f>IF(BasePop!B39="","",BasePop!B39)</f>
        <v>São Gabriel da Cachoeira</v>
      </c>
      <c r="C37" s="359"/>
      <c r="D37" s="183"/>
      <c r="F37" s="135">
        <f>BasePop!K39*BasePop!S39</f>
        <v>1329.65778</v>
      </c>
      <c r="G37" s="232">
        <v>1085</v>
      </c>
      <c r="H37" s="177">
        <f t="shared" si="19"/>
        <v>0.81599943708824085</v>
      </c>
      <c r="J37" s="187">
        <v>1</v>
      </c>
      <c r="K37" s="135">
        <f t="shared" si="20"/>
        <v>1329.65778</v>
      </c>
      <c r="L37" s="135">
        <f>K37*BasePop!$L$10</f>
        <v>1130.2091129999999</v>
      </c>
      <c r="M37" s="135">
        <f>K37*BasePop!$M$10</f>
        <v>199.448667</v>
      </c>
      <c r="O37" s="135">
        <f t="shared" si="5"/>
        <v>5318.63112</v>
      </c>
      <c r="P37" s="135">
        <f t="shared" si="6"/>
        <v>3988.97334</v>
      </c>
      <c r="Q37" s="135">
        <f t="shared" si="7"/>
        <v>1329.65778</v>
      </c>
      <c r="R37" s="135">
        <f t="shared" si="8"/>
        <v>3988.97334</v>
      </c>
      <c r="S37" s="144"/>
      <c r="T37" s="135">
        <f t="shared" si="9"/>
        <v>1329.65778</v>
      </c>
      <c r="U37" s="135">
        <f t="shared" si="10"/>
        <v>1329.65778</v>
      </c>
      <c r="W37" s="135">
        <f t="shared" si="11"/>
        <v>1329.65778</v>
      </c>
      <c r="X37" s="135">
        <f t="shared" si="12"/>
        <v>1329.65778</v>
      </c>
      <c r="Y37" s="135">
        <f t="shared" si="13"/>
        <v>1329.65778</v>
      </c>
      <c r="Z37" s="135">
        <f t="shared" si="14"/>
        <v>1329.65778</v>
      </c>
      <c r="AA37" s="135">
        <f t="shared" si="15"/>
        <v>1329.65778</v>
      </c>
      <c r="AC37" s="135">
        <f t="shared" si="16"/>
        <v>199.448667</v>
      </c>
      <c r="AE37" s="135">
        <f t="shared" si="17"/>
        <v>1130.2091129999999</v>
      </c>
      <c r="AF37" s="135">
        <f t="shared" si="18"/>
        <v>199.448667</v>
      </c>
      <c r="AH37" s="191"/>
      <c r="AI37" s="135">
        <f>BasePop!O39*BasePop!S39</f>
        <v>2417.5595999999996</v>
      </c>
      <c r="AJ37" s="186"/>
      <c r="AK37" s="177">
        <f t="shared" si="21"/>
        <v>0</v>
      </c>
      <c r="AM37" s="187">
        <v>1</v>
      </c>
      <c r="AN37" s="135">
        <f t="shared" si="22"/>
        <v>2417.5595999999996</v>
      </c>
      <c r="AO37" s="135">
        <f>AN37*BasePop!$P$10</f>
        <v>2054.9256599999994</v>
      </c>
      <c r="AP37" s="135">
        <f>AN37*BasePop!$Q$10</f>
        <v>362.63393999999994</v>
      </c>
      <c r="AR37" s="135">
        <f t="shared" si="23"/>
        <v>9670.2383999999984</v>
      </c>
      <c r="AS37" s="135">
        <f t="shared" si="24"/>
        <v>9670.2383999999984</v>
      </c>
      <c r="AT37" s="135">
        <f t="shared" si="25"/>
        <v>4835.1191999999992</v>
      </c>
      <c r="AU37" s="135">
        <f t="shared" si="26"/>
        <v>9670.2383999999984</v>
      </c>
      <c r="AW37" s="135">
        <f t="shared" si="41"/>
        <v>2417.5595999999996</v>
      </c>
      <c r="AX37" s="135">
        <f t="shared" si="42"/>
        <v>2417.5595999999996</v>
      </c>
      <c r="AY37" s="135">
        <f t="shared" si="43"/>
        <v>2417.5595999999996</v>
      </c>
      <c r="AZ37" s="135">
        <f t="shared" si="44"/>
        <v>2417.5595999999996</v>
      </c>
      <c r="BA37" s="135">
        <f t="shared" si="45"/>
        <v>2417.5595999999996</v>
      </c>
      <c r="BC37" s="135">
        <f t="shared" si="27"/>
        <v>362.63393999999994</v>
      </c>
      <c r="BE37" s="191"/>
      <c r="BF37" s="135">
        <f t="shared" si="28"/>
        <v>16318.527299999998</v>
      </c>
      <c r="BG37" s="135">
        <f t="shared" si="29"/>
        <v>4079.6318249999995</v>
      </c>
      <c r="BH37" s="151">
        <f t="shared" si="30"/>
        <v>84.992329687499989</v>
      </c>
      <c r="BJ37" s="135">
        <f t="shared" si="31"/>
        <v>14988.869519999998</v>
      </c>
      <c r="BK37" s="135">
        <f t="shared" si="32"/>
        <v>3747.2173799999996</v>
      </c>
      <c r="BL37" s="151">
        <f t="shared" si="33"/>
        <v>78.067028749999992</v>
      </c>
      <c r="BN37" s="135">
        <f t="shared" si="34"/>
        <v>6164.7769799999987</v>
      </c>
      <c r="BO37" s="135">
        <f t="shared" si="35"/>
        <v>1541.1942449999997</v>
      </c>
      <c r="BP37" s="151">
        <f t="shared" si="36"/>
        <v>32.108213437499991</v>
      </c>
      <c r="BR37" s="135">
        <f t="shared" si="37"/>
        <v>3747.2173799999996</v>
      </c>
      <c r="BS37" s="135">
        <f t="shared" si="38"/>
        <v>187.36086899999998</v>
      </c>
      <c r="BT37" s="135">
        <f t="shared" si="39"/>
        <v>187.36086899999998</v>
      </c>
      <c r="BU37" s="151">
        <f t="shared" si="40"/>
        <v>3.9033514374999996</v>
      </c>
    </row>
    <row r="38" spans="2:73" ht="15" x14ac:dyDescent="0.25">
      <c r="B38" s="358" t="str">
        <f>IF(BasePop!B40="","",BasePop!B40)</f>
        <v>Tapauá</v>
      </c>
      <c r="C38" s="359"/>
      <c r="D38" s="183"/>
      <c r="F38" s="135">
        <f>BasePop!K40*BasePop!S40</f>
        <v>444.56445000000008</v>
      </c>
      <c r="G38" s="232">
        <v>397</v>
      </c>
      <c r="H38" s="177">
        <f t="shared" si="19"/>
        <v>0.89300887644074989</v>
      </c>
      <c r="J38" s="187">
        <v>1</v>
      </c>
      <c r="K38" s="135">
        <f t="shared" si="20"/>
        <v>444.56445000000008</v>
      </c>
      <c r="L38" s="135">
        <f>K38*BasePop!$L$10</f>
        <v>377.87978250000003</v>
      </c>
      <c r="M38" s="135">
        <f>K38*BasePop!$M$10</f>
        <v>66.684667500000003</v>
      </c>
      <c r="O38" s="135">
        <f t="shared" si="5"/>
        <v>1778.2578000000003</v>
      </c>
      <c r="P38" s="135">
        <f t="shared" si="6"/>
        <v>1333.6933500000002</v>
      </c>
      <c r="Q38" s="135">
        <f t="shared" si="7"/>
        <v>444.56445000000008</v>
      </c>
      <c r="R38" s="135">
        <f t="shared" si="8"/>
        <v>1333.6933500000002</v>
      </c>
      <c r="S38" s="144"/>
      <c r="T38" s="135">
        <f t="shared" si="9"/>
        <v>444.56445000000008</v>
      </c>
      <c r="U38" s="135">
        <f t="shared" si="10"/>
        <v>444.56445000000008</v>
      </c>
      <c r="W38" s="135">
        <f t="shared" si="11"/>
        <v>444.56445000000008</v>
      </c>
      <c r="X38" s="135">
        <f t="shared" si="12"/>
        <v>444.56445000000008</v>
      </c>
      <c r="Y38" s="135">
        <f t="shared" si="13"/>
        <v>444.56445000000008</v>
      </c>
      <c r="Z38" s="135">
        <f t="shared" si="14"/>
        <v>444.56445000000008</v>
      </c>
      <c r="AA38" s="135">
        <f t="shared" si="15"/>
        <v>444.56445000000008</v>
      </c>
      <c r="AC38" s="135">
        <f t="shared" si="16"/>
        <v>66.684667500000003</v>
      </c>
      <c r="AE38" s="135">
        <f t="shared" si="17"/>
        <v>377.87978250000003</v>
      </c>
      <c r="AF38" s="135">
        <f t="shared" si="18"/>
        <v>66.684667500000003</v>
      </c>
      <c r="AH38" s="191"/>
      <c r="AI38" s="135">
        <f>BasePop!O40*BasePop!S40</f>
        <v>808.29899999999998</v>
      </c>
      <c r="AJ38" s="186"/>
      <c r="AK38" s="177">
        <f t="shared" si="21"/>
        <v>0</v>
      </c>
      <c r="AM38" s="187">
        <v>1</v>
      </c>
      <c r="AN38" s="135">
        <f t="shared" si="22"/>
        <v>808.29899999999998</v>
      </c>
      <c r="AO38" s="135">
        <f>AN38*BasePop!$P$10</f>
        <v>687.05414999999994</v>
      </c>
      <c r="AP38" s="135">
        <f>AN38*BasePop!$Q$10</f>
        <v>121.24484999999999</v>
      </c>
      <c r="AR38" s="135">
        <f t="shared" si="23"/>
        <v>3233.1959999999999</v>
      </c>
      <c r="AS38" s="135">
        <f t="shared" si="24"/>
        <v>3233.1959999999999</v>
      </c>
      <c r="AT38" s="135">
        <f t="shared" si="25"/>
        <v>1616.598</v>
      </c>
      <c r="AU38" s="135">
        <f t="shared" si="26"/>
        <v>3233.1959999999999</v>
      </c>
      <c r="AW38" s="135">
        <f t="shared" si="41"/>
        <v>808.29899999999998</v>
      </c>
      <c r="AX38" s="135">
        <f t="shared" si="42"/>
        <v>808.29899999999998</v>
      </c>
      <c r="AY38" s="135">
        <f t="shared" si="43"/>
        <v>808.29899999999998</v>
      </c>
      <c r="AZ38" s="135">
        <f t="shared" si="44"/>
        <v>808.29899999999998</v>
      </c>
      <c r="BA38" s="135">
        <f t="shared" si="45"/>
        <v>808.29899999999998</v>
      </c>
      <c r="BC38" s="135">
        <f t="shared" si="27"/>
        <v>121.24484999999999</v>
      </c>
      <c r="BE38" s="191"/>
      <c r="BF38" s="135">
        <f t="shared" si="28"/>
        <v>5456.0182500000001</v>
      </c>
      <c r="BG38" s="135">
        <f t="shared" si="29"/>
        <v>1364.0045625</v>
      </c>
      <c r="BH38" s="151">
        <f t="shared" si="30"/>
        <v>28.416761718749999</v>
      </c>
      <c r="BJ38" s="135">
        <f t="shared" si="31"/>
        <v>5011.4538000000002</v>
      </c>
      <c r="BK38" s="135">
        <f t="shared" si="32"/>
        <v>1252.8634500000001</v>
      </c>
      <c r="BL38" s="151">
        <f t="shared" si="33"/>
        <v>26.101321875</v>
      </c>
      <c r="BN38" s="135">
        <f t="shared" si="34"/>
        <v>2061.1624499999998</v>
      </c>
      <c r="BO38" s="135">
        <f t="shared" si="35"/>
        <v>515.29061249999995</v>
      </c>
      <c r="BP38" s="151">
        <f t="shared" si="36"/>
        <v>10.735221093749999</v>
      </c>
      <c r="BR38" s="135">
        <f t="shared" si="37"/>
        <v>1252.8634500000001</v>
      </c>
      <c r="BS38" s="135">
        <f t="shared" si="38"/>
        <v>62.643172500000006</v>
      </c>
      <c r="BT38" s="135">
        <f t="shared" si="39"/>
        <v>62.643172500000006</v>
      </c>
      <c r="BU38" s="151">
        <f t="shared" si="40"/>
        <v>1.30506609375</v>
      </c>
    </row>
    <row r="39" spans="2:73" x14ac:dyDescent="0.25">
      <c r="B39" s="358" t="str">
        <f>IF(BasePop!B41="","",BasePop!B41)</f>
        <v/>
      </c>
      <c r="C39" s="359"/>
      <c r="D39" s="183"/>
      <c r="F39" s="135">
        <f>BasePop!K41*BasePop!S41</f>
        <v>0</v>
      </c>
      <c r="G39" s="186"/>
      <c r="H39" s="177">
        <f t="shared" si="19"/>
        <v>0</v>
      </c>
      <c r="J39" s="187"/>
      <c r="K39" s="135">
        <f t="shared" si="20"/>
        <v>0</v>
      </c>
      <c r="L39" s="135">
        <f>K39*BasePop!$L$10</f>
        <v>0</v>
      </c>
      <c r="M39" s="135">
        <f>K39*BasePop!$M$10</f>
        <v>0</v>
      </c>
      <c r="O39" s="135">
        <f t="shared" si="5"/>
        <v>0</v>
      </c>
      <c r="P39" s="135">
        <f t="shared" si="6"/>
        <v>0</v>
      </c>
      <c r="Q39" s="135">
        <f t="shared" si="7"/>
        <v>0</v>
      </c>
      <c r="R39" s="135">
        <f t="shared" si="8"/>
        <v>0</v>
      </c>
      <c r="S39" s="144"/>
      <c r="T39" s="135">
        <f t="shared" si="9"/>
        <v>0</v>
      </c>
      <c r="U39" s="135">
        <f t="shared" si="10"/>
        <v>0</v>
      </c>
      <c r="W39" s="135">
        <f t="shared" si="11"/>
        <v>0</v>
      </c>
      <c r="X39" s="135">
        <f t="shared" si="12"/>
        <v>0</v>
      </c>
      <c r="Y39" s="135">
        <f t="shared" si="13"/>
        <v>0</v>
      </c>
      <c r="Z39" s="135">
        <f t="shared" si="14"/>
        <v>0</v>
      </c>
      <c r="AA39" s="135">
        <f t="shared" si="15"/>
        <v>0</v>
      </c>
      <c r="AC39" s="135">
        <f t="shared" si="16"/>
        <v>0</v>
      </c>
      <c r="AE39" s="135">
        <f t="shared" si="17"/>
        <v>0</v>
      </c>
      <c r="AF39" s="135">
        <f t="shared" si="18"/>
        <v>0</v>
      </c>
      <c r="AH39" s="191"/>
      <c r="AI39" s="135">
        <f>BasePop!O41*BasePop!S41</f>
        <v>0</v>
      </c>
      <c r="AJ39" s="186"/>
      <c r="AK39" s="177">
        <f t="shared" si="21"/>
        <v>0</v>
      </c>
      <c r="AM39" s="187">
        <v>1</v>
      </c>
      <c r="AN39" s="135">
        <f t="shared" si="22"/>
        <v>0</v>
      </c>
      <c r="AO39" s="135">
        <f>AN39*BasePop!$P$10</f>
        <v>0</v>
      </c>
      <c r="AP39" s="135">
        <f>AN39*BasePop!$Q$10</f>
        <v>0</v>
      </c>
      <c r="AR39" s="135">
        <f t="shared" si="23"/>
        <v>0</v>
      </c>
      <c r="AS39" s="135">
        <f t="shared" si="24"/>
        <v>0</v>
      </c>
      <c r="AT39" s="135">
        <f t="shared" si="25"/>
        <v>0</v>
      </c>
      <c r="AU39" s="135">
        <f t="shared" si="26"/>
        <v>0</v>
      </c>
      <c r="AW39" s="135">
        <f t="shared" si="41"/>
        <v>0</v>
      </c>
      <c r="AX39" s="135">
        <f t="shared" si="42"/>
        <v>0</v>
      </c>
      <c r="AY39" s="135">
        <f t="shared" si="43"/>
        <v>0</v>
      </c>
      <c r="AZ39" s="135">
        <f t="shared" si="44"/>
        <v>0</v>
      </c>
      <c r="BA39" s="135">
        <f t="shared" si="45"/>
        <v>0</v>
      </c>
      <c r="BC39" s="135">
        <f t="shared" si="27"/>
        <v>0</v>
      </c>
      <c r="BE39" s="191"/>
      <c r="BF39" s="135">
        <f t="shared" si="28"/>
        <v>0</v>
      </c>
      <c r="BG39" s="135">
        <f t="shared" si="29"/>
        <v>0</v>
      </c>
      <c r="BH39" s="151">
        <f t="shared" si="30"/>
        <v>0</v>
      </c>
      <c r="BJ39" s="135">
        <f t="shared" si="31"/>
        <v>0</v>
      </c>
      <c r="BK39" s="135">
        <f t="shared" si="32"/>
        <v>0</v>
      </c>
      <c r="BL39" s="151">
        <f t="shared" si="33"/>
        <v>0</v>
      </c>
      <c r="BN39" s="135">
        <f t="shared" si="34"/>
        <v>0</v>
      </c>
      <c r="BO39" s="135">
        <f t="shared" si="35"/>
        <v>0</v>
      </c>
      <c r="BP39" s="151">
        <f t="shared" si="36"/>
        <v>0</v>
      </c>
      <c r="BR39" s="135">
        <f t="shared" si="37"/>
        <v>0</v>
      </c>
      <c r="BS39" s="135">
        <f t="shared" si="38"/>
        <v>0</v>
      </c>
      <c r="BT39" s="135">
        <f t="shared" si="39"/>
        <v>0</v>
      </c>
      <c r="BU39" s="151">
        <f t="shared" si="40"/>
        <v>0</v>
      </c>
    </row>
    <row r="40" spans="2:73" x14ac:dyDescent="0.25">
      <c r="B40" s="358" t="str">
        <f>IF(BasePop!B42="","",BasePop!B42)</f>
        <v/>
      </c>
      <c r="C40" s="359"/>
      <c r="D40" s="183"/>
      <c r="F40" s="135">
        <f>BasePop!K42*BasePop!S42</f>
        <v>0</v>
      </c>
      <c r="G40" s="186"/>
      <c r="H40" s="177">
        <f t="shared" si="19"/>
        <v>0</v>
      </c>
      <c r="J40" s="187"/>
      <c r="K40" s="135">
        <f t="shared" si="20"/>
        <v>0</v>
      </c>
      <c r="L40" s="135">
        <f>K40*BasePop!$L$10</f>
        <v>0</v>
      </c>
      <c r="M40" s="135">
        <f>K40*BasePop!$M$10</f>
        <v>0</v>
      </c>
      <c r="O40" s="135">
        <f t="shared" si="5"/>
        <v>0</v>
      </c>
      <c r="P40" s="135">
        <f t="shared" si="6"/>
        <v>0</v>
      </c>
      <c r="Q40" s="135">
        <f t="shared" si="7"/>
        <v>0</v>
      </c>
      <c r="R40" s="135">
        <f t="shared" si="8"/>
        <v>0</v>
      </c>
      <c r="S40" s="144"/>
      <c r="T40" s="135">
        <f t="shared" si="9"/>
        <v>0</v>
      </c>
      <c r="U40" s="135">
        <f t="shared" si="10"/>
        <v>0</v>
      </c>
      <c r="W40" s="135">
        <f t="shared" si="11"/>
        <v>0</v>
      </c>
      <c r="X40" s="135">
        <f t="shared" si="12"/>
        <v>0</v>
      </c>
      <c r="Y40" s="135">
        <f t="shared" si="13"/>
        <v>0</v>
      </c>
      <c r="Z40" s="135">
        <f t="shared" si="14"/>
        <v>0</v>
      </c>
      <c r="AA40" s="135">
        <f t="shared" si="15"/>
        <v>0</v>
      </c>
      <c r="AC40" s="135">
        <f t="shared" si="16"/>
        <v>0</v>
      </c>
      <c r="AE40" s="135">
        <f t="shared" si="17"/>
        <v>0</v>
      </c>
      <c r="AF40" s="135">
        <f t="shared" si="18"/>
        <v>0</v>
      </c>
      <c r="AH40" s="191"/>
      <c r="AI40" s="135">
        <f>BasePop!O42*BasePop!S42</f>
        <v>0</v>
      </c>
      <c r="AJ40" s="186"/>
      <c r="AK40" s="177">
        <f t="shared" si="21"/>
        <v>0</v>
      </c>
      <c r="AM40" s="187">
        <v>1</v>
      </c>
      <c r="AN40" s="135">
        <f t="shared" si="22"/>
        <v>0</v>
      </c>
      <c r="AO40" s="135">
        <f>AN40*BasePop!$P$10</f>
        <v>0</v>
      </c>
      <c r="AP40" s="135">
        <f>AN40*BasePop!$Q$10</f>
        <v>0</v>
      </c>
      <c r="AR40" s="135">
        <f t="shared" si="23"/>
        <v>0</v>
      </c>
      <c r="AS40" s="135">
        <f t="shared" si="24"/>
        <v>0</v>
      </c>
      <c r="AT40" s="135">
        <f t="shared" si="25"/>
        <v>0</v>
      </c>
      <c r="AU40" s="135">
        <f t="shared" si="26"/>
        <v>0</v>
      </c>
      <c r="AW40" s="135">
        <f t="shared" si="41"/>
        <v>0</v>
      </c>
      <c r="AX40" s="135">
        <f t="shared" si="42"/>
        <v>0</v>
      </c>
      <c r="AY40" s="135">
        <f t="shared" si="43"/>
        <v>0</v>
      </c>
      <c r="AZ40" s="135">
        <f t="shared" si="44"/>
        <v>0</v>
      </c>
      <c r="BA40" s="135">
        <f t="shared" si="45"/>
        <v>0</v>
      </c>
      <c r="BC40" s="135">
        <f t="shared" si="27"/>
        <v>0</v>
      </c>
      <c r="BE40" s="191"/>
      <c r="BF40" s="135">
        <f t="shared" si="28"/>
        <v>0</v>
      </c>
      <c r="BG40" s="135">
        <f t="shared" si="29"/>
        <v>0</v>
      </c>
      <c r="BH40" s="151">
        <f t="shared" si="30"/>
        <v>0</v>
      </c>
      <c r="BJ40" s="135">
        <f t="shared" si="31"/>
        <v>0</v>
      </c>
      <c r="BK40" s="135">
        <f t="shared" si="32"/>
        <v>0</v>
      </c>
      <c r="BL40" s="151">
        <f t="shared" si="33"/>
        <v>0</v>
      </c>
      <c r="BN40" s="135">
        <f t="shared" si="34"/>
        <v>0</v>
      </c>
      <c r="BO40" s="135">
        <f t="shared" si="35"/>
        <v>0</v>
      </c>
      <c r="BP40" s="151">
        <f t="shared" si="36"/>
        <v>0</v>
      </c>
      <c r="BR40" s="135">
        <f t="shared" si="37"/>
        <v>0</v>
      </c>
      <c r="BS40" s="135">
        <f t="shared" si="38"/>
        <v>0</v>
      </c>
      <c r="BT40" s="135">
        <f t="shared" si="39"/>
        <v>0</v>
      </c>
      <c r="BU40" s="151">
        <f t="shared" si="40"/>
        <v>0</v>
      </c>
    </row>
    <row r="41" spans="2:73" x14ac:dyDescent="0.25">
      <c r="B41" s="358" t="str">
        <f>IF(BasePop!B43="","",BasePop!B43)</f>
        <v/>
      </c>
      <c r="C41" s="359"/>
      <c r="D41" s="183"/>
      <c r="F41" s="135">
        <f>BasePop!K43*BasePop!S43</f>
        <v>0</v>
      </c>
      <c r="G41" s="186"/>
      <c r="H41" s="177">
        <f t="shared" si="19"/>
        <v>0</v>
      </c>
      <c r="J41" s="187"/>
      <c r="K41" s="135">
        <f t="shared" si="20"/>
        <v>0</v>
      </c>
      <c r="L41" s="135">
        <f>K41*BasePop!$L$10</f>
        <v>0</v>
      </c>
      <c r="M41" s="135">
        <f>K41*BasePop!$M$10</f>
        <v>0</v>
      </c>
      <c r="O41" s="135">
        <f t="shared" si="5"/>
        <v>0</v>
      </c>
      <c r="P41" s="135">
        <f t="shared" si="6"/>
        <v>0</v>
      </c>
      <c r="Q41" s="135">
        <f t="shared" si="7"/>
        <v>0</v>
      </c>
      <c r="R41" s="135">
        <f t="shared" si="8"/>
        <v>0</v>
      </c>
      <c r="S41" s="144"/>
      <c r="T41" s="135">
        <f t="shared" si="9"/>
        <v>0</v>
      </c>
      <c r="U41" s="135">
        <f t="shared" si="10"/>
        <v>0</v>
      </c>
      <c r="W41" s="135">
        <f t="shared" si="11"/>
        <v>0</v>
      </c>
      <c r="X41" s="135">
        <f t="shared" si="12"/>
        <v>0</v>
      </c>
      <c r="Y41" s="135">
        <f t="shared" si="13"/>
        <v>0</v>
      </c>
      <c r="Z41" s="135">
        <f t="shared" si="14"/>
        <v>0</v>
      </c>
      <c r="AA41" s="135">
        <f t="shared" si="15"/>
        <v>0</v>
      </c>
      <c r="AC41" s="135">
        <f t="shared" si="16"/>
        <v>0</v>
      </c>
      <c r="AE41" s="135">
        <f t="shared" si="17"/>
        <v>0</v>
      </c>
      <c r="AF41" s="135">
        <f t="shared" si="18"/>
        <v>0</v>
      </c>
      <c r="AH41" s="191"/>
      <c r="AI41" s="135">
        <f>BasePop!O43*BasePop!S43</f>
        <v>0</v>
      </c>
      <c r="AJ41" s="186"/>
      <c r="AK41" s="177">
        <f t="shared" si="21"/>
        <v>0</v>
      </c>
      <c r="AM41" s="187">
        <v>1</v>
      </c>
      <c r="AN41" s="135">
        <f t="shared" si="22"/>
        <v>0</v>
      </c>
      <c r="AO41" s="135">
        <f>AN41*BasePop!$P$10</f>
        <v>0</v>
      </c>
      <c r="AP41" s="135">
        <f>AN41*BasePop!$Q$10</f>
        <v>0</v>
      </c>
      <c r="AR41" s="135">
        <f t="shared" si="23"/>
        <v>0</v>
      </c>
      <c r="AS41" s="135">
        <f t="shared" si="24"/>
        <v>0</v>
      </c>
      <c r="AT41" s="135">
        <f t="shared" si="25"/>
        <v>0</v>
      </c>
      <c r="AU41" s="135">
        <f t="shared" si="26"/>
        <v>0</v>
      </c>
      <c r="AW41" s="135">
        <f t="shared" si="41"/>
        <v>0</v>
      </c>
      <c r="AX41" s="135">
        <f t="shared" si="42"/>
        <v>0</v>
      </c>
      <c r="AY41" s="135">
        <f t="shared" si="43"/>
        <v>0</v>
      </c>
      <c r="AZ41" s="135">
        <f t="shared" si="44"/>
        <v>0</v>
      </c>
      <c r="BA41" s="135">
        <f t="shared" si="45"/>
        <v>0</v>
      </c>
      <c r="BC41" s="135">
        <f t="shared" si="27"/>
        <v>0</v>
      </c>
      <c r="BE41" s="191"/>
      <c r="BF41" s="135">
        <f t="shared" si="28"/>
        <v>0</v>
      </c>
      <c r="BG41" s="135">
        <f t="shared" si="29"/>
        <v>0</v>
      </c>
      <c r="BH41" s="151">
        <f t="shared" si="30"/>
        <v>0</v>
      </c>
      <c r="BJ41" s="135">
        <f t="shared" si="31"/>
        <v>0</v>
      </c>
      <c r="BK41" s="135">
        <f t="shared" si="32"/>
        <v>0</v>
      </c>
      <c r="BL41" s="151">
        <f t="shared" si="33"/>
        <v>0</v>
      </c>
      <c r="BN41" s="135">
        <f t="shared" si="34"/>
        <v>0</v>
      </c>
      <c r="BO41" s="135">
        <f t="shared" si="35"/>
        <v>0</v>
      </c>
      <c r="BP41" s="151">
        <f t="shared" si="36"/>
        <v>0</v>
      </c>
      <c r="BR41" s="135">
        <f t="shared" si="37"/>
        <v>0</v>
      </c>
      <c r="BS41" s="135">
        <f t="shared" si="38"/>
        <v>0</v>
      </c>
      <c r="BT41" s="135">
        <f t="shared" si="39"/>
        <v>0</v>
      </c>
      <c r="BU41" s="151">
        <f t="shared" si="40"/>
        <v>0</v>
      </c>
    </row>
    <row r="42" spans="2:73" x14ac:dyDescent="0.25">
      <c r="B42" s="358" t="str">
        <f>IF(BasePop!B44="","",BasePop!B44)</f>
        <v/>
      </c>
      <c r="C42" s="359"/>
      <c r="D42" s="183"/>
      <c r="F42" s="135">
        <f>BasePop!K44*BasePop!S44</f>
        <v>0</v>
      </c>
      <c r="G42" s="186"/>
      <c r="H42" s="177">
        <f t="shared" si="19"/>
        <v>0</v>
      </c>
      <c r="J42" s="187"/>
      <c r="K42" s="135">
        <f t="shared" si="20"/>
        <v>0</v>
      </c>
      <c r="L42" s="135">
        <f>K42*BasePop!$L$10</f>
        <v>0</v>
      </c>
      <c r="M42" s="135">
        <f>K42*BasePop!$M$10</f>
        <v>0</v>
      </c>
      <c r="O42" s="135">
        <f t="shared" si="5"/>
        <v>0</v>
      </c>
      <c r="P42" s="135">
        <f t="shared" si="6"/>
        <v>0</v>
      </c>
      <c r="Q42" s="135">
        <f t="shared" si="7"/>
        <v>0</v>
      </c>
      <c r="R42" s="135">
        <f t="shared" si="8"/>
        <v>0</v>
      </c>
      <c r="S42" s="144"/>
      <c r="T42" s="135">
        <f t="shared" si="9"/>
        <v>0</v>
      </c>
      <c r="U42" s="135">
        <f t="shared" si="10"/>
        <v>0</v>
      </c>
      <c r="W42" s="135">
        <f t="shared" si="11"/>
        <v>0</v>
      </c>
      <c r="X42" s="135">
        <f t="shared" si="12"/>
        <v>0</v>
      </c>
      <c r="Y42" s="135">
        <f t="shared" si="13"/>
        <v>0</v>
      </c>
      <c r="Z42" s="135">
        <f t="shared" si="14"/>
        <v>0</v>
      </c>
      <c r="AA42" s="135">
        <f t="shared" si="15"/>
        <v>0</v>
      </c>
      <c r="AC42" s="135">
        <f t="shared" si="16"/>
        <v>0</v>
      </c>
      <c r="AE42" s="135">
        <f t="shared" si="17"/>
        <v>0</v>
      </c>
      <c r="AF42" s="135">
        <f t="shared" si="18"/>
        <v>0</v>
      </c>
      <c r="AH42" s="191"/>
      <c r="AI42" s="135">
        <f>BasePop!O44*BasePop!S44</f>
        <v>0</v>
      </c>
      <c r="AJ42" s="186"/>
      <c r="AK42" s="177">
        <f t="shared" si="21"/>
        <v>0</v>
      </c>
      <c r="AM42" s="187">
        <v>1</v>
      </c>
      <c r="AN42" s="135">
        <f t="shared" si="22"/>
        <v>0</v>
      </c>
      <c r="AO42" s="135">
        <f>AN42*BasePop!$P$10</f>
        <v>0</v>
      </c>
      <c r="AP42" s="135">
        <f>AN42*BasePop!$Q$10</f>
        <v>0</v>
      </c>
      <c r="AR42" s="135">
        <f t="shared" si="23"/>
        <v>0</v>
      </c>
      <c r="AS42" s="135">
        <f t="shared" si="24"/>
        <v>0</v>
      </c>
      <c r="AT42" s="135">
        <f t="shared" si="25"/>
        <v>0</v>
      </c>
      <c r="AU42" s="135">
        <f t="shared" si="26"/>
        <v>0</v>
      </c>
      <c r="AW42" s="135">
        <f t="shared" si="41"/>
        <v>0</v>
      </c>
      <c r="AX42" s="135">
        <f t="shared" si="42"/>
        <v>0</v>
      </c>
      <c r="AY42" s="135">
        <f t="shared" si="43"/>
        <v>0</v>
      </c>
      <c r="AZ42" s="135">
        <f t="shared" si="44"/>
        <v>0</v>
      </c>
      <c r="BA42" s="135">
        <f t="shared" si="45"/>
        <v>0</v>
      </c>
      <c r="BC42" s="135">
        <f t="shared" si="27"/>
        <v>0</v>
      </c>
      <c r="BE42" s="191"/>
      <c r="BF42" s="135">
        <f t="shared" si="28"/>
        <v>0</v>
      </c>
      <c r="BG42" s="135">
        <f t="shared" si="29"/>
        <v>0</v>
      </c>
      <c r="BH42" s="151">
        <f t="shared" si="30"/>
        <v>0</v>
      </c>
      <c r="BJ42" s="135">
        <f t="shared" si="31"/>
        <v>0</v>
      </c>
      <c r="BK42" s="135">
        <f t="shared" si="32"/>
        <v>0</v>
      </c>
      <c r="BL42" s="151">
        <f t="shared" si="33"/>
        <v>0</v>
      </c>
      <c r="BN42" s="135">
        <f t="shared" si="34"/>
        <v>0</v>
      </c>
      <c r="BO42" s="135">
        <f t="shared" si="35"/>
        <v>0</v>
      </c>
      <c r="BP42" s="151">
        <f t="shared" si="36"/>
        <v>0</v>
      </c>
      <c r="BR42" s="135">
        <f t="shared" si="37"/>
        <v>0</v>
      </c>
      <c r="BS42" s="135">
        <f t="shared" si="38"/>
        <v>0</v>
      </c>
      <c r="BT42" s="135">
        <f t="shared" si="39"/>
        <v>0</v>
      </c>
      <c r="BU42" s="151">
        <f t="shared" si="40"/>
        <v>0</v>
      </c>
    </row>
    <row r="43" spans="2:73" x14ac:dyDescent="0.25">
      <c r="B43" s="358" t="str">
        <f>IF(BasePop!B45="","",BasePop!B45)</f>
        <v/>
      </c>
      <c r="C43" s="359"/>
      <c r="D43" s="183"/>
      <c r="F43" s="135">
        <f>BasePop!K45*BasePop!S45</f>
        <v>0</v>
      </c>
      <c r="G43" s="186"/>
      <c r="H43" s="177">
        <f t="shared" si="19"/>
        <v>0</v>
      </c>
      <c r="J43" s="187"/>
      <c r="K43" s="135">
        <f t="shared" si="20"/>
        <v>0</v>
      </c>
      <c r="L43" s="135">
        <f>K43*BasePop!$L$10</f>
        <v>0</v>
      </c>
      <c r="M43" s="135">
        <f>K43*BasePop!$M$10</f>
        <v>0</v>
      </c>
      <c r="O43" s="135">
        <f t="shared" si="5"/>
        <v>0</v>
      </c>
      <c r="P43" s="135">
        <f t="shared" si="6"/>
        <v>0</v>
      </c>
      <c r="Q43" s="135">
        <f t="shared" si="7"/>
        <v>0</v>
      </c>
      <c r="R43" s="135">
        <f t="shared" si="8"/>
        <v>0</v>
      </c>
      <c r="S43" s="144"/>
      <c r="T43" s="135">
        <f t="shared" si="9"/>
        <v>0</v>
      </c>
      <c r="U43" s="135">
        <f t="shared" si="10"/>
        <v>0</v>
      </c>
      <c r="W43" s="135">
        <f t="shared" si="11"/>
        <v>0</v>
      </c>
      <c r="X43" s="135">
        <f t="shared" si="12"/>
        <v>0</v>
      </c>
      <c r="Y43" s="135">
        <f t="shared" si="13"/>
        <v>0</v>
      </c>
      <c r="Z43" s="135">
        <f t="shared" si="14"/>
        <v>0</v>
      </c>
      <c r="AA43" s="135">
        <f t="shared" si="15"/>
        <v>0</v>
      </c>
      <c r="AC43" s="135">
        <f t="shared" si="16"/>
        <v>0</v>
      </c>
      <c r="AE43" s="135">
        <f t="shared" si="17"/>
        <v>0</v>
      </c>
      <c r="AF43" s="135">
        <f t="shared" si="18"/>
        <v>0</v>
      </c>
      <c r="AH43" s="191"/>
      <c r="AI43" s="135">
        <f>BasePop!O45*BasePop!S45</f>
        <v>0</v>
      </c>
      <c r="AJ43" s="186"/>
      <c r="AK43" s="177">
        <f t="shared" si="21"/>
        <v>0</v>
      </c>
      <c r="AM43" s="187">
        <v>1</v>
      </c>
      <c r="AN43" s="135">
        <f t="shared" si="22"/>
        <v>0</v>
      </c>
      <c r="AO43" s="135">
        <f>AN43*BasePop!$P$10</f>
        <v>0</v>
      </c>
      <c r="AP43" s="135">
        <f>AN43*BasePop!$Q$10</f>
        <v>0</v>
      </c>
      <c r="AR43" s="135">
        <f t="shared" si="23"/>
        <v>0</v>
      </c>
      <c r="AS43" s="135">
        <f t="shared" si="24"/>
        <v>0</v>
      </c>
      <c r="AT43" s="135">
        <f t="shared" si="25"/>
        <v>0</v>
      </c>
      <c r="AU43" s="135">
        <f t="shared" si="26"/>
        <v>0</v>
      </c>
      <c r="AW43" s="135">
        <f t="shared" si="41"/>
        <v>0</v>
      </c>
      <c r="AX43" s="135">
        <f t="shared" si="42"/>
        <v>0</v>
      </c>
      <c r="AY43" s="135">
        <f t="shared" si="43"/>
        <v>0</v>
      </c>
      <c r="AZ43" s="135">
        <f t="shared" si="44"/>
        <v>0</v>
      </c>
      <c r="BA43" s="135">
        <f t="shared" si="45"/>
        <v>0</v>
      </c>
      <c r="BC43" s="135">
        <f t="shared" si="27"/>
        <v>0</v>
      </c>
      <c r="BE43" s="191"/>
      <c r="BF43" s="135">
        <f t="shared" si="28"/>
        <v>0</v>
      </c>
      <c r="BG43" s="135">
        <f t="shared" si="29"/>
        <v>0</v>
      </c>
      <c r="BH43" s="151">
        <f t="shared" si="30"/>
        <v>0</v>
      </c>
      <c r="BJ43" s="135">
        <f t="shared" si="31"/>
        <v>0</v>
      </c>
      <c r="BK43" s="135">
        <f t="shared" si="32"/>
        <v>0</v>
      </c>
      <c r="BL43" s="151">
        <f>BK43/12/4</f>
        <v>0</v>
      </c>
      <c r="BN43" s="135">
        <f t="shared" si="34"/>
        <v>0</v>
      </c>
      <c r="BO43" s="135">
        <f t="shared" si="35"/>
        <v>0</v>
      </c>
      <c r="BP43" s="151">
        <f t="shared" si="36"/>
        <v>0</v>
      </c>
      <c r="BR43" s="135">
        <f t="shared" si="37"/>
        <v>0</v>
      </c>
      <c r="BS43" s="135">
        <f t="shared" si="38"/>
        <v>0</v>
      </c>
      <c r="BT43" s="135">
        <f t="shared" si="39"/>
        <v>0</v>
      </c>
      <c r="BU43" s="151">
        <f t="shared" si="40"/>
        <v>0</v>
      </c>
    </row>
    <row r="44" spans="2:73" x14ac:dyDescent="0.25">
      <c r="B44" s="358" t="str">
        <f>IF(BasePop!B46="","",BasePop!B46)</f>
        <v/>
      </c>
      <c r="C44" s="359"/>
      <c r="D44" s="183"/>
      <c r="F44" s="135">
        <f>BasePop!K46*BasePop!S46</f>
        <v>0</v>
      </c>
      <c r="G44" s="186"/>
      <c r="H44" s="177">
        <f t="shared" si="19"/>
        <v>0</v>
      </c>
      <c r="J44" s="187"/>
      <c r="K44" s="135">
        <f t="shared" si="20"/>
        <v>0</v>
      </c>
      <c r="L44" s="135">
        <f>K44*BasePop!$L$10</f>
        <v>0</v>
      </c>
      <c r="M44" s="135">
        <f>K44*BasePop!$M$10</f>
        <v>0</v>
      </c>
      <c r="O44" s="135">
        <f t="shared" si="5"/>
        <v>0</v>
      </c>
      <c r="P44" s="135">
        <f t="shared" si="6"/>
        <v>0</v>
      </c>
      <c r="Q44" s="135">
        <f t="shared" si="7"/>
        <v>0</v>
      </c>
      <c r="R44" s="135">
        <f t="shared" si="8"/>
        <v>0</v>
      </c>
      <c r="S44" s="144"/>
      <c r="T44" s="135">
        <f t="shared" si="9"/>
        <v>0</v>
      </c>
      <c r="U44" s="135">
        <f t="shared" si="10"/>
        <v>0</v>
      </c>
      <c r="W44" s="135">
        <f t="shared" si="11"/>
        <v>0</v>
      </c>
      <c r="X44" s="135">
        <f t="shared" si="12"/>
        <v>0</v>
      </c>
      <c r="Y44" s="135">
        <f t="shared" si="13"/>
        <v>0</v>
      </c>
      <c r="Z44" s="135">
        <f t="shared" si="14"/>
        <v>0</v>
      </c>
      <c r="AA44" s="135">
        <f t="shared" si="15"/>
        <v>0</v>
      </c>
      <c r="AC44" s="135">
        <f t="shared" si="16"/>
        <v>0</v>
      </c>
      <c r="AE44" s="135">
        <f t="shared" si="17"/>
        <v>0</v>
      </c>
      <c r="AF44" s="135">
        <f t="shared" si="18"/>
        <v>0</v>
      </c>
      <c r="AH44" s="191"/>
      <c r="AI44" s="135">
        <f>BasePop!O46*BasePop!S46</f>
        <v>0</v>
      </c>
      <c r="AJ44" s="186"/>
      <c r="AK44" s="177">
        <f t="shared" si="21"/>
        <v>0</v>
      </c>
      <c r="AM44" s="187">
        <v>1</v>
      </c>
      <c r="AN44" s="135">
        <f t="shared" si="22"/>
        <v>0</v>
      </c>
      <c r="AO44" s="135">
        <f>AN44*BasePop!$P$10</f>
        <v>0</v>
      </c>
      <c r="AP44" s="135">
        <f>AN44*BasePop!$Q$10</f>
        <v>0</v>
      </c>
      <c r="AR44" s="135">
        <f t="shared" si="23"/>
        <v>0</v>
      </c>
      <c r="AS44" s="135">
        <f t="shared" si="24"/>
        <v>0</v>
      </c>
      <c r="AT44" s="135">
        <f t="shared" si="25"/>
        <v>0</v>
      </c>
      <c r="AU44" s="135">
        <f t="shared" si="26"/>
        <v>0</v>
      </c>
      <c r="AW44" s="135">
        <f t="shared" si="41"/>
        <v>0</v>
      </c>
      <c r="AX44" s="135">
        <f t="shared" si="42"/>
        <v>0</v>
      </c>
      <c r="AY44" s="135">
        <f t="shared" si="43"/>
        <v>0</v>
      </c>
      <c r="AZ44" s="135">
        <f t="shared" si="44"/>
        <v>0</v>
      </c>
      <c r="BA44" s="135">
        <f t="shared" si="45"/>
        <v>0</v>
      </c>
      <c r="BC44" s="135">
        <f t="shared" si="27"/>
        <v>0</v>
      </c>
      <c r="BE44" s="191"/>
      <c r="BF44" s="135">
        <f t="shared" si="28"/>
        <v>0</v>
      </c>
      <c r="BG44" s="135">
        <f t="shared" si="29"/>
        <v>0</v>
      </c>
      <c r="BH44" s="151">
        <f t="shared" si="30"/>
        <v>0</v>
      </c>
      <c r="BJ44" s="135">
        <f t="shared" si="31"/>
        <v>0</v>
      </c>
      <c r="BK44" s="135">
        <f t="shared" si="32"/>
        <v>0</v>
      </c>
      <c r="BL44" s="151">
        <f t="shared" si="33"/>
        <v>0</v>
      </c>
      <c r="BN44" s="135">
        <f t="shared" si="34"/>
        <v>0</v>
      </c>
      <c r="BO44" s="135">
        <f t="shared" si="35"/>
        <v>0</v>
      </c>
      <c r="BP44" s="151">
        <f t="shared" si="36"/>
        <v>0</v>
      </c>
      <c r="BR44" s="135">
        <f t="shared" si="37"/>
        <v>0</v>
      </c>
      <c r="BS44" s="135">
        <f t="shared" si="38"/>
        <v>0</v>
      </c>
      <c r="BT44" s="135">
        <f t="shared" si="39"/>
        <v>0</v>
      </c>
      <c r="BU44" s="151">
        <f t="shared" si="40"/>
        <v>0</v>
      </c>
    </row>
    <row r="45" spans="2:73" x14ac:dyDescent="0.25">
      <c r="B45" s="358" t="str">
        <f>IF(BasePop!B47="","",BasePop!B47)</f>
        <v/>
      </c>
      <c r="C45" s="359"/>
      <c r="D45" s="183"/>
      <c r="F45" s="135">
        <f>BasePop!K47*BasePop!S47</f>
        <v>0</v>
      </c>
      <c r="G45" s="186"/>
      <c r="H45" s="177">
        <f t="shared" si="19"/>
        <v>0</v>
      </c>
      <c r="J45" s="187"/>
      <c r="K45" s="135">
        <f t="shared" si="20"/>
        <v>0</v>
      </c>
      <c r="L45" s="135">
        <f>K45*BasePop!$L$10</f>
        <v>0</v>
      </c>
      <c r="M45" s="135">
        <f>K45*BasePop!$M$10</f>
        <v>0</v>
      </c>
      <c r="O45" s="135">
        <f t="shared" si="5"/>
        <v>0</v>
      </c>
      <c r="P45" s="135">
        <f t="shared" si="6"/>
        <v>0</v>
      </c>
      <c r="Q45" s="135">
        <f t="shared" si="7"/>
        <v>0</v>
      </c>
      <c r="R45" s="135">
        <f t="shared" si="8"/>
        <v>0</v>
      </c>
      <c r="S45" s="144"/>
      <c r="T45" s="135">
        <f t="shared" si="9"/>
        <v>0</v>
      </c>
      <c r="U45" s="135">
        <f t="shared" si="10"/>
        <v>0</v>
      </c>
      <c r="W45" s="135">
        <f t="shared" si="11"/>
        <v>0</v>
      </c>
      <c r="X45" s="135">
        <f t="shared" si="12"/>
        <v>0</v>
      </c>
      <c r="Y45" s="135">
        <f t="shared" si="13"/>
        <v>0</v>
      </c>
      <c r="Z45" s="135">
        <f t="shared" si="14"/>
        <v>0</v>
      </c>
      <c r="AA45" s="135">
        <f t="shared" si="15"/>
        <v>0</v>
      </c>
      <c r="AC45" s="135">
        <f t="shared" si="16"/>
        <v>0</v>
      </c>
      <c r="AE45" s="135">
        <f t="shared" si="17"/>
        <v>0</v>
      </c>
      <c r="AF45" s="135">
        <f t="shared" si="18"/>
        <v>0</v>
      </c>
      <c r="AH45" s="191"/>
      <c r="AI45" s="135">
        <f>BasePop!O47*BasePop!S47</f>
        <v>0</v>
      </c>
      <c r="AJ45" s="186"/>
      <c r="AK45" s="177">
        <f t="shared" si="21"/>
        <v>0</v>
      </c>
      <c r="AM45" s="187">
        <v>1</v>
      </c>
      <c r="AN45" s="135">
        <f t="shared" si="22"/>
        <v>0</v>
      </c>
      <c r="AO45" s="135">
        <f>AN45*BasePop!$P$10</f>
        <v>0</v>
      </c>
      <c r="AP45" s="135">
        <f>AN45*BasePop!$Q$10</f>
        <v>0</v>
      </c>
      <c r="AR45" s="135">
        <f t="shared" si="23"/>
        <v>0</v>
      </c>
      <c r="AS45" s="135">
        <f t="shared" si="24"/>
        <v>0</v>
      </c>
      <c r="AT45" s="135">
        <f t="shared" si="25"/>
        <v>0</v>
      </c>
      <c r="AU45" s="135">
        <f t="shared" si="26"/>
        <v>0</v>
      </c>
      <c r="AW45" s="135">
        <f t="shared" si="41"/>
        <v>0</v>
      </c>
      <c r="AX45" s="135">
        <f t="shared" si="42"/>
        <v>0</v>
      </c>
      <c r="AY45" s="135">
        <f t="shared" si="43"/>
        <v>0</v>
      </c>
      <c r="AZ45" s="135">
        <f t="shared" si="44"/>
        <v>0</v>
      </c>
      <c r="BA45" s="135">
        <f t="shared" si="45"/>
        <v>0</v>
      </c>
      <c r="BC45" s="135">
        <f t="shared" si="27"/>
        <v>0</v>
      </c>
      <c r="BE45" s="191"/>
      <c r="BF45" s="135">
        <f t="shared" si="28"/>
        <v>0</v>
      </c>
      <c r="BG45" s="135">
        <f t="shared" si="29"/>
        <v>0</v>
      </c>
      <c r="BH45" s="151">
        <f t="shared" si="30"/>
        <v>0</v>
      </c>
      <c r="BJ45" s="135">
        <f t="shared" si="31"/>
        <v>0</v>
      </c>
      <c r="BK45" s="135">
        <f t="shared" si="32"/>
        <v>0</v>
      </c>
      <c r="BL45" s="151">
        <f t="shared" si="33"/>
        <v>0</v>
      </c>
      <c r="BN45" s="135">
        <f t="shared" si="34"/>
        <v>0</v>
      </c>
      <c r="BO45" s="135">
        <f t="shared" si="35"/>
        <v>0</v>
      </c>
      <c r="BP45" s="151">
        <f t="shared" si="36"/>
        <v>0</v>
      </c>
      <c r="BR45" s="135">
        <f t="shared" si="37"/>
        <v>0</v>
      </c>
      <c r="BS45" s="135">
        <f t="shared" si="38"/>
        <v>0</v>
      </c>
      <c r="BT45" s="135">
        <f t="shared" si="39"/>
        <v>0</v>
      </c>
      <c r="BU45" s="151">
        <f t="shared" si="40"/>
        <v>0</v>
      </c>
    </row>
    <row r="46" spans="2:73" x14ac:dyDescent="0.25">
      <c r="B46" s="358" t="str">
        <f>IF(BasePop!B48="","",BasePop!B48)</f>
        <v/>
      </c>
      <c r="C46" s="359"/>
      <c r="D46" s="183"/>
      <c r="F46" s="135">
        <f>BasePop!K48*BasePop!S48</f>
        <v>0</v>
      </c>
      <c r="G46" s="186"/>
      <c r="H46" s="177">
        <f t="shared" si="19"/>
        <v>0</v>
      </c>
      <c r="J46" s="187"/>
      <c r="K46" s="135">
        <f t="shared" si="20"/>
        <v>0</v>
      </c>
      <c r="L46" s="135">
        <f>K46*BasePop!$L$10</f>
        <v>0</v>
      </c>
      <c r="M46" s="135">
        <f>K46*BasePop!$M$10</f>
        <v>0</v>
      </c>
      <c r="O46" s="135">
        <f t="shared" ref="O46:O63" si="46">K46*$O$9</f>
        <v>0</v>
      </c>
      <c r="P46" s="135">
        <f t="shared" ref="P46:P63" si="47">K46*$P$9</f>
        <v>0</v>
      </c>
      <c r="Q46" s="135">
        <f t="shared" ref="Q46:Q63" si="48">K46*$Q$9</f>
        <v>0</v>
      </c>
      <c r="R46" s="135">
        <f t="shared" ref="R46:R63" si="49">K46*$R$9</f>
        <v>0</v>
      </c>
      <c r="S46" s="144"/>
      <c r="T46" s="135">
        <f t="shared" ref="T46:T63" si="50">K46*$T$9</f>
        <v>0</v>
      </c>
      <c r="U46" s="135">
        <f t="shared" ref="U46:U63" si="51">K46*$U$9</f>
        <v>0</v>
      </c>
      <c r="W46" s="135">
        <f t="shared" ref="W46:W63" si="52">K46*$W$9</f>
        <v>0</v>
      </c>
      <c r="X46" s="135">
        <f t="shared" ref="X46:X63" si="53">K46*$X$9</f>
        <v>0</v>
      </c>
      <c r="Y46" s="135">
        <f t="shared" ref="Y46:Y63" si="54">K46*$Y$9</f>
        <v>0</v>
      </c>
      <c r="Z46" s="135">
        <f t="shared" ref="Z46:Z63" si="55">K46*$Z$9</f>
        <v>0</v>
      </c>
      <c r="AA46" s="135">
        <f t="shared" ref="AA46:AA63" si="56">K46*$AA$9</f>
        <v>0</v>
      </c>
      <c r="AC46" s="135">
        <f t="shared" ref="AC46:AC63" si="57">M46*$AC$9</f>
        <v>0</v>
      </c>
      <c r="AE46" s="135">
        <f t="shared" ref="AE46:AE63" si="58">L46*$AE$9</f>
        <v>0</v>
      </c>
      <c r="AF46" s="135">
        <f t="shared" ref="AF46:AF63" si="59">M46*$AF$9</f>
        <v>0</v>
      </c>
      <c r="AH46" s="191"/>
      <c r="AI46" s="135">
        <f>BasePop!O48*BasePop!S48</f>
        <v>0</v>
      </c>
      <c r="AJ46" s="186"/>
      <c r="AK46" s="177">
        <f t="shared" si="21"/>
        <v>0</v>
      </c>
      <c r="AM46" s="187">
        <v>1</v>
      </c>
      <c r="AN46" s="135">
        <f t="shared" si="22"/>
        <v>0</v>
      </c>
      <c r="AO46" s="135">
        <f>AN46*BasePop!$P$10</f>
        <v>0</v>
      </c>
      <c r="AP46" s="135">
        <f>AN46*BasePop!$Q$10</f>
        <v>0</v>
      </c>
      <c r="AR46" s="135">
        <f t="shared" si="23"/>
        <v>0</v>
      </c>
      <c r="AS46" s="135">
        <f t="shared" si="24"/>
        <v>0</v>
      </c>
      <c r="AT46" s="135">
        <f t="shared" si="25"/>
        <v>0</v>
      </c>
      <c r="AU46" s="135">
        <f t="shared" si="26"/>
        <v>0</v>
      </c>
      <c r="AW46" s="135">
        <f t="shared" si="41"/>
        <v>0</v>
      </c>
      <c r="AX46" s="135">
        <f t="shared" si="42"/>
        <v>0</v>
      </c>
      <c r="AY46" s="135">
        <f t="shared" si="43"/>
        <v>0</v>
      </c>
      <c r="AZ46" s="135">
        <f t="shared" si="44"/>
        <v>0</v>
      </c>
      <c r="BA46" s="135">
        <f t="shared" si="45"/>
        <v>0</v>
      </c>
      <c r="BC46" s="135">
        <f t="shared" si="27"/>
        <v>0</v>
      </c>
      <c r="BE46" s="191"/>
      <c r="BF46" s="135">
        <f t="shared" si="28"/>
        <v>0</v>
      </c>
      <c r="BG46" s="135">
        <f t="shared" si="29"/>
        <v>0</v>
      </c>
      <c r="BH46" s="151">
        <f t="shared" si="30"/>
        <v>0</v>
      </c>
      <c r="BJ46" s="135">
        <f t="shared" si="31"/>
        <v>0</v>
      </c>
      <c r="BK46" s="135">
        <f t="shared" si="32"/>
        <v>0</v>
      </c>
      <c r="BL46" s="151">
        <f t="shared" si="33"/>
        <v>0</v>
      </c>
      <c r="BN46" s="135">
        <f t="shared" si="34"/>
        <v>0</v>
      </c>
      <c r="BO46" s="135">
        <f t="shared" si="35"/>
        <v>0</v>
      </c>
      <c r="BP46" s="151">
        <f t="shared" si="36"/>
        <v>0</v>
      </c>
      <c r="BR46" s="135">
        <f t="shared" si="37"/>
        <v>0</v>
      </c>
      <c r="BS46" s="135">
        <f t="shared" si="38"/>
        <v>0</v>
      </c>
      <c r="BT46" s="135">
        <f t="shared" si="39"/>
        <v>0</v>
      </c>
      <c r="BU46" s="151">
        <f t="shared" si="40"/>
        <v>0</v>
      </c>
    </row>
    <row r="47" spans="2:73" x14ac:dyDescent="0.25">
      <c r="B47" s="358" t="str">
        <f>IF(BasePop!B49="","",BasePop!B49)</f>
        <v/>
      </c>
      <c r="C47" s="359"/>
      <c r="D47" s="183"/>
      <c r="F47" s="135">
        <f>BasePop!K49*BasePop!S49</f>
        <v>0</v>
      </c>
      <c r="G47" s="186"/>
      <c r="H47" s="177">
        <f t="shared" si="19"/>
        <v>0</v>
      </c>
      <c r="J47" s="187"/>
      <c r="K47" s="135">
        <f t="shared" si="20"/>
        <v>0</v>
      </c>
      <c r="L47" s="135">
        <f>K47*BasePop!$L$10</f>
        <v>0</v>
      </c>
      <c r="M47" s="135">
        <f>K47*BasePop!$M$10</f>
        <v>0</v>
      </c>
      <c r="O47" s="135">
        <f t="shared" si="46"/>
        <v>0</v>
      </c>
      <c r="P47" s="135">
        <f t="shared" si="47"/>
        <v>0</v>
      </c>
      <c r="Q47" s="135">
        <f t="shared" si="48"/>
        <v>0</v>
      </c>
      <c r="R47" s="135">
        <f t="shared" si="49"/>
        <v>0</v>
      </c>
      <c r="S47" s="144"/>
      <c r="T47" s="135">
        <f t="shared" si="50"/>
        <v>0</v>
      </c>
      <c r="U47" s="135">
        <f t="shared" si="51"/>
        <v>0</v>
      </c>
      <c r="W47" s="135">
        <f t="shared" si="52"/>
        <v>0</v>
      </c>
      <c r="X47" s="135">
        <f t="shared" si="53"/>
        <v>0</v>
      </c>
      <c r="Y47" s="135">
        <f t="shared" si="54"/>
        <v>0</v>
      </c>
      <c r="Z47" s="135">
        <f t="shared" si="55"/>
        <v>0</v>
      </c>
      <c r="AA47" s="135">
        <f t="shared" si="56"/>
        <v>0</v>
      </c>
      <c r="AC47" s="135">
        <f t="shared" si="57"/>
        <v>0</v>
      </c>
      <c r="AE47" s="135">
        <f t="shared" si="58"/>
        <v>0</v>
      </c>
      <c r="AF47" s="135">
        <f t="shared" si="59"/>
        <v>0</v>
      </c>
      <c r="AH47" s="191"/>
      <c r="AI47" s="135">
        <f>BasePop!O49*BasePop!S49</f>
        <v>0</v>
      </c>
      <c r="AJ47" s="186"/>
      <c r="AK47" s="177">
        <f t="shared" si="21"/>
        <v>0</v>
      </c>
      <c r="AM47" s="187">
        <v>1</v>
      </c>
      <c r="AN47" s="135">
        <f t="shared" si="22"/>
        <v>0</v>
      </c>
      <c r="AO47" s="135">
        <f>AN47*BasePop!$P$10</f>
        <v>0</v>
      </c>
      <c r="AP47" s="135">
        <f>AN47*BasePop!$Q$10</f>
        <v>0</v>
      </c>
      <c r="AR47" s="135">
        <f t="shared" si="23"/>
        <v>0</v>
      </c>
      <c r="AS47" s="135">
        <f t="shared" si="24"/>
        <v>0</v>
      </c>
      <c r="AT47" s="135">
        <f t="shared" si="25"/>
        <v>0</v>
      </c>
      <c r="AU47" s="135">
        <f t="shared" si="26"/>
        <v>0</v>
      </c>
      <c r="AW47" s="135">
        <f t="shared" si="41"/>
        <v>0</v>
      </c>
      <c r="AX47" s="135">
        <f t="shared" si="42"/>
        <v>0</v>
      </c>
      <c r="AY47" s="135">
        <f t="shared" si="43"/>
        <v>0</v>
      </c>
      <c r="AZ47" s="135">
        <f t="shared" si="44"/>
        <v>0</v>
      </c>
      <c r="BA47" s="135">
        <f t="shared" si="45"/>
        <v>0</v>
      </c>
      <c r="BC47" s="135">
        <f t="shared" si="27"/>
        <v>0</v>
      </c>
      <c r="BE47" s="191"/>
      <c r="BF47" s="135">
        <f t="shared" si="28"/>
        <v>0</v>
      </c>
      <c r="BG47" s="135">
        <f t="shared" si="29"/>
        <v>0</v>
      </c>
      <c r="BH47" s="151">
        <f t="shared" si="30"/>
        <v>0</v>
      </c>
      <c r="BJ47" s="135">
        <f t="shared" si="31"/>
        <v>0</v>
      </c>
      <c r="BK47" s="135">
        <f t="shared" si="32"/>
        <v>0</v>
      </c>
      <c r="BL47" s="151">
        <f t="shared" si="33"/>
        <v>0</v>
      </c>
      <c r="BN47" s="135">
        <f t="shared" si="34"/>
        <v>0</v>
      </c>
      <c r="BO47" s="135">
        <f t="shared" si="35"/>
        <v>0</v>
      </c>
      <c r="BP47" s="151">
        <f t="shared" si="36"/>
        <v>0</v>
      </c>
      <c r="BR47" s="135">
        <f t="shared" si="37"/>
        <v>0</v>
      </c>
      <c r="BS47" s="135">
        <f t="shared" si="38"/>
        <v>0</v>
      </c>
      <c r="BT47" s="135">
        <f t="shared" si="39"/>
        <v>0</v>
      </c>
      <c r="BU47" s="151">
        <f t="shared" si="40"/>
        <v>0</v>
      </c>
    </row>
    <row r="48" spans="2:73" x14ac:dyDescent="0.25">
      <c r="B48" s="358" t="str">
        <f>IF(BasePop!B50="","",BasePop!B50)</f>
        <v/>
      </c>
      <c r="C48" s="359"/>
      <c r="D48" s="183"/>
      <c r="F48" s="135">
        <f>BasePop!K50*BasePop!S50</f>
        <v>0</v>
      </c>
      <c r="G48" s="186"/>
      <c r="H48" s="177">
        <f t="shared" si="19"/>
        <v>0</v>
      </c>
      <c r="J48" s="187"/>
      <c r="K48" s="135">
        <f t="shared" si="20"/>
        <v>0</v>
      </c>
      <c r="L48" s="135">
        <f>K48*BasePop!$L$10</f>
        <v>0</v>
      </c>
      <c r="M48" s="135">
        <f>K48*BasePop!$M$10</f>
        <v>0</v>
      </c>
      <c r="O48" s="135">
        <f t="shared" si="46"/>
        <v>0</v>
      </c>
      <c r="P48" s="135">
        <f t="shared" si="47"/>
        <v>0</v>
      </c>
      <c r="Q48" s="135">
        <f t="shared" si="48"/>
        <v>0</v>
      </c>
      <c r="R48" s="135">
        <f t="shared" si="49"/>
        <v>0</v>
      </c>
      <c r="S48" s="144"/>
      <c r="T48" s="135">
        <f t="shared" si="50"/>
        <v>0</v>
      </c>
      <c r="U48" s="135">
        <f t="shared" si="51"/>
        <v>0</v>
      </c>
      <c r="W48" s="135">
        <f t="shared" si="52"/>
        <v>0</v>
      </c>
      <c r="X48" s="135">
        <f t="shared" si="53"/>
        <v>0</v>
      </c>
      <c r="Y48" s="135">
        <f t="shared" si="54"/>
        <v>0</v>
      </c>
      <c r="Z48" s="135">
        <f t="shared" si="55"/>
        <v>0</v>
      </c>
      <c r="AA48" s="135">
        <f t="shared" si="56"/>
        <v>0</v>
      </c>
      <c r="AC48" s="135">
        <f t="shared" si="57"/>
        <v>0</v>
      </c>
      <c r="AE48" s="135">
        <f t="shared" si="58"/>
        <v>0</v>
      </c>
      <c r="AF48" s="135">
        <f t="shared" si="59"/>
        <v>0</v>
      </c>
      <c r="AH48" s="191"/>
      <c r="AI48" s="135">
        <f>BasePop!O50*BasePop!S50</f>
        <v>0</v>
      </c>
      <c r="AJ48" s="186"/>
      <c r="AK48" s="177">
        <f t="shared" si="21"/>
        <v>0</v>
      </c>
      <c r="AM48" s="187">
        <v>1</v>
      </c>
      <c r="AN48" s="135">
        <f t="shared" si="22"/>
        <v>0</v>
      </c>
      <c r="AO48" s="135">
        <f>AN48*BasePop!$P$10</f>
        <v>0</v>
      </c>
      <c r="AP48" s="135">
        <f>AN48*BasePop!$Q$10</f>
        <v>0</v>
      </c>
      <c r="AR48" s="135">
        <f t="shared" si="23"/>
        <v>0</v>
      </c>
      <c r="AS48" s="135">
        <f t="shared" si="24"/>
        <v>0</v>
      </c>
      <c r="AT48" s="135">
        <f t="shared" si="25"/>
        <v>0</v>
      </c>
      <c r="AU48" s="135">
        <f t="shared" si="26"/>
        <v>0</v>
      </c>
      <c r="AW48" s="135">
        <f t="shared" si="41"/>
        <v>0</v>
      </c>
      <c r="AX48" s="135">
        <f t="shared" si="42"/>
        <v>0</v>
      </c>
      <c r="AY48" s="135">
        <f t="shared" si="43"/>
        <v>0</v>
      </c>
      <c r="AZ48" s="135">
        <f t="shared" si="44"/>
        <v>0</v>
      </c>
      <c r="BA48" s="135">
        <f t="shared" si="45"/>
        <v>0</v>
      </c>
      <c r="BC48" s="135">
        <f t="shared" si="27"/>
        <v>0</v>
      </c>
      <c r="BE48" s="191"/>
      <c r="BF48" s="135">
        <f t="shared" si="28"/>
        <v>0</v>
      </c>
      <c r="BG48" s="135">
        <f t="shared" si="29"/>
        <v>0</v>
      </c>
      <c r="BH48" s="151">
        <f t="shared" si="30"/>
        <v>0</v>
      </c>
      <c r="BJ48" s="135">
        <f t="shared" si="31"/>
        <v>0</v>
      </c>
      <c r="BK48" s="135">
        <f t="shared" si="32"/>
        <v>0</v>
      </c>
      <c r="BL48" s="151">
        <f t="shared" si="33"/>
        <v>0</v>
      </c>
      <c r="BN48" s="135">
        <f t="shared" si="34"/>
        <v>0</v>
      </c>
      <c r="BO48" s="135">
        <f t="shared" si="35"/>
        <v>0</v>
      </c>
      <c r="BP48" s="151">
        <f t="shared" si="36"/>
        <v>0</v>
      </c>
      <c r="BR48" s="135">
        <f t="shared" si="37"/>
        <v>0</v>
      </c>
      <c r="BS48" s="135">
        <f t="shared" si="38"/>
        <v>0</v>
      </c>
      <c r="BT48" s="135">
        <f t="shared" si="39"/>
        <v>0</v>
      </c>
      <c r="BU48" s="151">
        <f t="shared" si="40"/>
        <v>0</v>
      </c>
    </row>
    <row r="49" spans="2:73" x14ac:dyDescent="0.25">
      <c r="B49" s="358" t="str">
        <f>IF(BasePop!B51="","",BasePop!B51)</f>
        <v/>
      </c>
      <c r="C49" s="359"/>
      <c r="D49" s="183"/>
      <c r="F49" s="135">
        <f>BasePop!K51*BasePop!S51</f>
        <v>0</v>
      </c>
      <c r="G49" s="186"/>
      <c r="H49" s="177">
        <f t="shared" si="19"/>
        <v>0</v>
      </c>
      <c r="J49" s="187"/>
      <c r="K49" s="135">
        <f t="shared" si="20"/>
        <v>0</v>
      </c>
      <c r="L49" s="135">
        <f>K49*BasePop!$L$10</f>
        <v>0</v>
      </c>
      <c r="M49" s="135">
        <f>K49*BasePop!$M$10</f>
        <v>0</v>
      </c>
      <c r="O49" s="135">
        <f t="shared" si="46"/>
        <v>0</v>
      </c>
      <c r="P49" s="135">
        <f t="shared" si="47"/>
        <v>0</v>
      </c>
      <c r="Q49" s="135">
        <f t="shared" si="48"/>
        <v>0</v>
      </c>
      <c r="R49" s="135">
        <f t="shared" si="49"/>
        <v>0</v>
      </c>
      <c r="S49" s="144"/>
      <c r="T49" s="135">
        <f t="shared" si="50"/>
        <v>0</v>
      </c>
      <c r="U49" s="135">
        <f t="shared" si="51"/>
        <v>0</v>
      </c>
      <c r="W49" s="135">
        <f t="shared" si="52"/>
        <v>0</v>
      </c>
      <c r="X49" s="135">
        <f t="shared" si="53"/>
        <v>0</v>
      </c>
      <c r="Y49" s="135">
        <f t="shared" si="54"/>
        <v>0</v>
      </c>
      <c r="Z49" s="135">
        <f t="shared" si="55"/>
        <v>0</v>
      </c>
      <c r="AA49" s="135">
        <f t="shared" si="56"/>
        <v>0</v>
      </c>
      <c r="AC49" s="135">
        <f t="shared" si="57"/>
        <v>0</v>
      </c>
      <c r="AE49" s="135">
        <f t="shared" si="58"/>
        <v>0</v>
      </c>
      <c r="AF49" s="135">
        <f t="shared" si="59"/>
        <v>0</v>
      </c>
      <c r="AH49" s="191"/>
      <c r="AI49" s="135">
        <f>BasePop!O51*BasePop!S51</f>
        <v>0</v>
      </c>
      <c r="AJ49" s="186"/>
      <c r="AK49" s="177">
        <f t="shared" si="21"/>
        <v>0</v>
      </c>
      <c r="AM49" s="187">
        <v>1</v>
      </c>
      <c r="AN49" s="135">
        <f t="shared" si="22"/>
        <v>0</v>
      </c>
      <c r="AO49" s="135">
        <f>AN49*BasePop!$P$10</f>
        <v>0</v>
      </c>
      <c r="AP49" s="135">
        <f>AN49*BasePop!$Q$10</f>
        <v>0</v>
      </c>
      <c r="AR49" s="135">
        <f t="shared" si="23"/>
        <v>0</v>
      </c>
      <c r="AS49" s="135">
        <f t="shared" si="24"/>
        <v>0</v>
      </c>
      <c r="AT49" s="135">
        <f t="shared" si="25"/>
        <v>0</v>
      </c>
      <c r="AU49" s="135">
        <f t="shared" si="26"/>
        <v>0</v>
      </c>
      <c r="AW49" s="135">
        <f t="shared" si="41"/>
        <v>0</v>
      </c>
      <c r="AX49" s="135">
        <f t="shared" si="42"/>
        <v>0</v>
      </c>
      <c r="AY49" s="135">
        <f t="shared" si="43"/>
        <v>0</v>
      </c>
      <c r="AZ49" s="135">
        <f t="shared" si="44"/>
        <v>0</v>
      </c>
      <c r="BA49" s="135">
        <f t="shared" si="45"/>
        <v>0</v>
      </c>
      <c r="BC49" s="135">
        <f t="shared" si="27"/>
        <v>0</v>
      </c>
      <c r="BE49" s="191"/>
      <c r="BF49" s="135">
        <f t="shared" si="28"/>
        <v>0</v>
      </c>
      <c r="BG49" s="135">
        <f t="shared" si="29"/>
        <v>0</v>
      </c>
      <c r="BH49" s="151">
        <f t="shared" si="30"/>
        <v>0</v>
      </c>
      <c r="BJ49" s="135">
        <f t="shared" si="31"/>
        <v>0</v>
      </c>
      <c r="BK49" s="135">
        <f t="shared" si="32"/>
        <v>0</v>
      </c>
      <c r="BL49" s="151">
        <f t="shared" si="33"/>
        <v>0</v>
      </c>
      <c r="BN49" s="135">
        <f t="shared" si="34"/>
        <v>0</v>
      </c>
      <c r="BO49" s="135">
        <f t="shared" si="35"/>
        <v>0</v>
      </c>
      <c r="BP49" s="151">
        <f t="shared" si="36"/>
        <v>0</v>
      </c>
      <c r="BR49" s="135">
        <f t="shared" si="37"/>
        <v>0</v>
      </c>
      <c r="BS49" s="135">
        <f t="shared" si="38"/>
        <v>0</v>
      </c>
      <c r="BT49" s="135">
        <f t="shared" si="39"/>
        <v>0</v>
      </c>
      <c r="BU49" s="151">
        <f t="shared" si="40"/>
        <v>0</v>
      </c>
    </row>
    <row r="50" spans="2:73" x14ac:dyDescent="0.25">
      <c r="B50" s="358" t="str">
        <f>IF(BasePop!B52="","",BasePop!B52)</f>
        <v/>
      </c>
      <c r="C50" s="359"/>
      <c r="D50" s="183"/>
      <c r="F50" s="135">
        <f>BasePop!K52*BasePop!S52</f>
        <v>0</v>
      </c>
      <c r="G50" s="186"/>
      <c r="H50" s="177">
        <f t="shared" si="19"/>
        <v>0</v>
      </c>
      <c r="J50" s="187"/>
      <c r="K50" s="135">
        <f t="shared" si="20"/>
        <v>0</v>
      </c>
      <c r="L50" s="135">
        <f>K50*BasePop!$L$10</f>
        <v>0</v>
      </c>
      <c r="M50" s="135">
        <f>K50*BasePop!$M$10</f>
        <v>0</v>
      </c>
      <c r="O50" s="135">
        <f t="shared" si="46"/>
        <v>0</v>
      </c>
      <c r="P50" s="135">
        <f t="shared" si="47"/>
        <v>0</v>
      </c>
      <c r="Q50" s="135">
        <f t="shared" si="48"/>
        <v>0</v>
      </c>
      <c r="R50" s="135">
        <f t="shared" si="49"/>
        <v>0</v>
      </c>
      <c r="S50" s="144"/>
      <c r="T50" s="135">
        <f t="shared" si="50"/>
        <v>0</v>
      </c>
      <c r="U50" s="135">
        <f t="shared" si="51"/>
        <v>0</v>
      </c>
      <c r="W50" s="135">
        <f t="shared" si="52"/>
        <v>0</v>
      </c>
      <c r="X50" s="135">
        <f t="shared" si="53"/>
        <v>0</v>
      </c>
      <c r="Y50" s="135">
        <f t="shared" si="54"/>
        <v>0</v>
      </c>
      <c r="Z50" s="135">
        <f t="shared" si="55"/>
        <v>0</v>
      </c>
      <c r="AA50" s="135">
        <f t="shared" si="56"/>
        <v>0</v>
      </c>
      <c r="AC50" s="135">
        <f t="shared" si="57"/>
        <v>0</v>
      </c>
      <c r="AE50" s="135">
        <f t="shared" si="58"/>
        <v>0</v>
      </c>
      <c r="AF50" s="135">
        <f t="shared" si="59"/>
        <v>0</v>
      </c>
      <c r="AH50" s="191"/>
      <c r="AI50" s="135">
        <f>BasePop!O52*BasePop!S52</f>
        <v>0</v>
      </c>
      <c r="AJ50" s="186"/>
      <c r="AK50" s="177">
        <f t="shared" si="21"/>
        <v>0</v>
      </c>
      <c r="AM50" s="187">
        <v>1</v>
      </c>
      <c r="AN50" s="135">
        <f t="shared" si="22"/>
        <v>0</v>
      </c>
      <c r="AO50" s="135">
        <f>AN50*BasePop!$P$10</f>
        <v>0</v>
      </c>
      <c r="AP50" s="135">
        <f>AN50*BasePop!$Q$10</f>
        <v>0</v>
      </c>
      <c r="AR50" s="135">
        <f t="shared" si="23"/>
        <v>0</v>
      </c>
      <c r="AS50" s="135">
        <f t="shared" si="24"/>
        <v>0</v>
      </c>
      <c r="AT50" s="135">
        <f t="shared" si="25"/>
        <v>0</v>
      </c>
      <c r="AU50" s="135">
        <f t="shared" si="26"/>
        <v>0</v>
      </c>
      <c r="AW50" s="135">
        <f t="shared" si="41"/>
        <v>0</v>
      </c>
      <c r="AX50" s="135">
        <f t="shared" si="42"/>
        <v>0</v>
      </c>
      <c r="AY50" s="135">
        <f t="shared" si="43"/>
        <v>0</v>
      </c>
      <c r="AZ50" s="135">
        <f t="shared" si="44"/>
        <v>0</v>
      </c>
      <c r="BA50" s="135">
        <f t="shared" si="45"/>
        <v>0</v>
      </c>
      <c r="BC50" s="135">
        <f t="shared" si="27"/>
        <v>0</v>
      </c>
      <c r="BE50" s="191"/>
      <c r="BF50" s="135">
        <f t="shared" si="28"/>
        <v>0</v>
      </c>
      <c r="BG50" s="135">
        <f t="shared" si="29"/>
        <v>0</v>
      </c>
      <c r="BH50" s="151">
        <f t="shared" si="30"/>
        <v>0</v>
      </c>
      <c r="BJ50" s="135">
        <f t="shared" si="31"/>
        <v>0</v>
      </c>
      <c r="BK50" s="135">
        <f t="shared" si="32"/>
        <v>0</v>
      </c>
      <c r="BL50" s="151">
        <f t="shared" si="33"/>
        <v>0</v>
      </c>
      <c r="BN50" s="135">
        <f t="shared" si="34"/>
        <v>0</v>
      </c>
      <c r="BO50" s="135">
        <f t="shared" si="35"/>
        <v>0</v>
      </c>
      <c r="BP50" s="151">
        <f t="shared" si="36"/>
        <v>0</v>
      </c>
      <c r="BR50" s="135">
        <f t="shared" si="37"/>
        <v>0</v>
      </c>
      <c r="BS50" s="135">
        <f t="shared" si="38"/>
        <v>0</v>
      </c>
      <c r="BT50" s="135">
        <f t="shared" si="39"/>
        <v>0</v>
      </c>
      <c r="BU50" s="151">
        <f t="shared" si="40"/>
        <v>0</v>
      </c>
    </row>
    <row r="51" spans="2:73" x14ac:dyDescent="0.25">
      <c r="B51" s="358" t="str">
        <f>IF(BasePop!B53="","",BasePop!B53)</f>
        <v/>
      </c>
      <c r="C51" s="359"/>
      <c r="D51" s="183"/>
      <c r="F51" s="135">
        <f>BasePop!K53*BasePop!S53</f>
        <v>0</v>
      </c>
      <c r="G51" s="186"/>
      <c r="H51" s="177">
        <f t="shared" si="19"/>
        <v>0</v>
      </c>
      <c r="J51" s="187"/>
      <c r="K51" s="135">
        <f t="shared" si="20"/>
        <v>0</v>
      </c>
      <c r="L51" s="135">
        <f>K51*BasePop!$L$10</f>
        <v>0</v>
      </c>
      <c r="M51" s="135">
        <f>K51*BasePop!$M$10</f>
        <v>0</v>
      </c>
      <c r="O51" s="135">
        <f t="shared" si="46"/>
        <v>0</v>
      </c>
      <c r="P51" s="135">
        <f t="shared" si="47"/>
        <v>0</v>
      </c>
      <c r="Q51" s="135">
        <f t="shared" si="48"/>
        <v>0</v>
      </c>
      <c r="R51" s="135">
        <f t="shared" si="49"/>
        <v>0</v>
      </c>
      <c r="S51" s="144"/>
      <c r="T51" s="135">
        <f t="shared" si="50"/>
        <v>0</v>
      </c>
      <c r="U51" s="135">
        <f t="shared" si="51"/>
        <v>0</v>
      </c>
      <c r="W51" s="135">
        <f t="shared" si="52"/>
        <v>0</v>
      </c>
      <c r="X51" s="135">
        <f t="shared" si="53"/>
        <v>0</v>
      </c>
      <c r="Y51" s="135">
        <f t="shared" si="54"/>
        <v>0</v>
      </c>
      <c r="Z51" s="135">
        <f t="shared" si="55"/>
        <v>0</v>
      </c>
      <c r="AA51" s="135">
        <f t="shared" si="56"/>
        <v>0</v>
      </c>
      <c r="AC51" s="135">
        <f t="shared" si="57"/>
        <v>0</v>
      </c>
      <c r="AE51" s="135">
        <f t="shared" si="58"/>
        <v>0</v>
      </c>
      <c r="AF51" s="135">
        <f t="shared" si="59"/>
        <v>0</v>
      </c>
      <c r="AH51" s="191"/>
      <c r="AI51" s="135">
        <f>BasePop!O53*BasePop!S53</f>
        <v>0</v>
      </c>
      <c r="AJ51" s="186"/>
      <c r="AK51" s="177">
        <f t="shared" si="21"/>
        <v>0</v>
      </c>
      <c r="AM51" s="187">
        <v>1</v>
      </c>
      <c r="AN51" s="135">
        <f t="shared" si="22"/>
        <v>0</v>
      </c>
      <c r="AO51" s="135">
        <f>AN51*BasePop!$P$10</f>
        <v>0</v>
      </c>
      <c r="AP51" s="135">
        <f>AN51*BasePop!$Q$10</f>
        <v>0</v>
      </c>
      <c r="AR51" s="135">
        <f t="shared" si="23"/>
        <v>0</v>
      </c>
      <c r="AS51" s="135">
        <f t="shared" si="24"/>
        <v>0</v>
      </c>
      <c r="AT51" s="135">
        <f t="shared" si="25"/>
        <v>0</v>
      </c>
      <c r="AU51" s="135">
        <f t="shared" si="26"/>
        <v>0</v>
      </c>
      <c r="AW51" s="135">
        <f t="shared" si="41"/>
        <v>0</v>
      </c>
      <c r="AX51" s="135">
        <f t="shared" si="42"/>
        <v>0</v>
      </c>
      <c r="AY51" s="135">
        <f t="shared" si="43"/>
        <v>0</v>
      </c>
      <c r="AZ51" s="135">
        <f t="shared" si="44"/>
        <v>0</v>
      </c>
      <c r="BA51" s="135">
        <f t="shared" si="45"/>
        <v>0</v>
      </c>
      <c r="BC51" s="135">
        <f t="shared" si="27"/>
        <v>0</v>
      </c>
      <c r="BE51" s="191"/>
      <c r="BF51" s="135">
        <f t="shared" si="28"/>
        <v>0</v>
      </c>
      <c r="BG51" s="135">
        <f t="shared" si="29"/>
        <v>0</v>
      </c>
      <c r="BH51" s="151">
        <f t="shared" si="30"/>
        <v>0</v>
      </c>
      <c r="BJ51" s="135">
        <f t="shared" si="31"/>
        <v>0</v>
      </c>
      <c r="BK51" s="135">
        <f t="shared" si="32"/>
        <v>0</v>
      </c>
      <c r="BL51" s="151">
        <f t="shared" si="33"/>
        <v>0</v>
      </c>
      <c r="BN51" s="135">
        <f t="shared" si="34"/>
        <v>0</v>
      </c>
      <c r="BO51" s="135">
        <f t="shared" si="35"/>
        <v>0</v>
      </c>
      <c r="BP51" s="151">
        <f t="shared" si="36"/>
        <v>0</v>
      </c>
      <c r="BR51" s="135">
        <f t="shared" si="37"/>
        <v>0</v>
      </c>
      <c r="BS51" s="135">
        <f t="shared" si="38"/>
        <v>0</v>
      </c>
      <c r="BT51" s="135">
        <f t="shared" si="39"/>
        <v>0</v>
      </c>
      <c r="BU51" s="151">
        <f t="shared" si="40"/>
        <v>0</v>
      </c>
    </row>
    <row r="52" spans="2:73" x14ac:dyDescent="0.25">
      <c r="B52" s="358" t="str">
        <f>IF(BasePop!B54="","",BasePop!B54)</f>
        <v/>
      </c>
      <c r="C52" s="359"/>
      <c r="D52" s="183"/>
      <c r="F52" s="135">
        <f>BasePop!K54*BasePop!S54</f>
        <v>0</v>
      </c>
      <c r="G52" s="186"/>
      <c r="H52" s="177">
        <f t="shared" si="19"/>
        <v>0</v>
      </c>
      <c r="J52" s="187"/>
      <c r="K52" s="135">
        <f t="shared" si="20"/>
        <v>0</v>
      </c>
      <c r="L52" s="135">
        <f>K52*BasePop!$L$10</f>
        <v>0</v>
      </c>
      <c r="M52" s="135">
        <f>K52*BasePop!$M$10</f>
        <v>0</v>
      </c>
      <c r="O52" s="135">
        <f t="shared" si="46"/>
        <v>0</v>
      </c>
      <c r="P52" s="135">
        <f t="shared" si="47"/>
        <v>0</v>
      </c>
      <c r="Q52" s="135">
        <f t="shared" si="48"/>
        <v>0</v>
      </c>
      <c r="R52" s="135">
        <f t="shared" si="49"/>
        <v>0</v>
      </c>
      <c r="S52" s="144"/>
      <c r="T52" s="135">
        <f t="shared" si="50"/>
        <v>0</v>
      </c>
      <c r="U52" s="135">
        <f t="shared" si="51"/>
        <v>0</v>
      </c>
      <c r="W52" s="135">
        <f t="shared" si="52"/>
        <v>0</v>
      </c>
      <c r="X52" s="135">
        <f t="shared" si="53"/>
        <v>0</v>
      </c>
      <c r="Y52" s="135">
        <f t="shared" si="54"/>
        <v>0</v>
      </c>
      <c r="Z52" s="135">
        <f t="shared" si="55"/>
        <v>0</v>
      </c>
      <c r="AA52" s="135">
        <f t="shared" si="56"/>
        <v>0</v>
      </c>
      <c r="AC52" s="135">
        <f t="shared" si="57"/>
        <v>0</v>
      </c>
      <c r="AE52" s="135">
        <f t="shared" si="58"/>
        <v>0</v>
      </c>
      <c r="AF52" s="135">
        <f t="shared" si="59"/>
        <v>0</v>
      </c>
      <c r="AH52" s="191"/>
      <c r="AI52" s="135">
        <f>BasePop!O54*BasePop!S54</f>
        <v>0</v>
      </c>
      <c r="AJ52" s="186"/>
      <c r="AK52" s="177">
        <f t="shared" si="21"/>
        <v>0</v>
      </c>
      <c r="AM52" s="187">
        <v>1</v>
      </c>
      <c r="AN52" s="135">
        <f t="shared" si="22"/>
        <v>0</v>
      </c>
      <c r="AO52" s="135">
        <f>AN52*BasePop!$P$10</f>
        <v>0</v>
      </c>
      <c r="AP52" s="135">
        <f>AN52*BasePop!$Q$10</f>
        <v>0</v>
      </c>
      <c r="AR52" s="135">
        <f t="shared" si="23"/>
        <v>0</v>
      </c>
      <c r="AS52" s="135">
        <f t="shared" si="24"/>
        <v>0</v>
      </c>
      <c r="AT52" s="135">
        <f t="shared" si="25"/>
        <v>0</v>
      </c>
      <c r="AU52" s="135">
        <f t="shared" si="26"/>
        <v>0</v>
      </c>
      <c r="AW52" s="135">
        <f t="shared" si="41"/>
        <v>0</v>
      </c>
      <c r="AX52" s="135">
        <f t="shared" si="42"/>
        <v>0</v>
      </c>
      <c r="AY52" s="135">
        <f t="shared" si="43"/>
        <v>0</v>
      </c>
      <c r="AZ52" s="135">
        <f t="shared" si="44"/>
        <v>0</v>
      </c>
      <c r="BA52" s="135">
        <f t="shared" si="45"/>
        <v>0</v>
      </c>
      <c r="BC52" s="135">
        <f t="shared" si="27"/>
        <v>0</v>
      </c>
      <c r="BE52" s="191"/>
      <c r="BF52" s="135">
        <f t="shared" si="28"/>
        <v>0</v>
      </c>
      <c r="BG52" s="135">
        <f t="shared" si="29"/>
        <v>0</v>
      </c>
      <c r="BH52" s="151">
        <f t="shared" si="30"/>
        <v>0</v>
      </c>
      <c r="BJ52" s="135">
        <f t="shared" si="31"/>
        <v>0</v>
      </c>
      <c r="BK52" s="135">
        <f t="shared" si="32"/>
        <v>0</v>
      </c>
      <c r="BL52" s="151">
        <f t="shared" si="33"/>
        <v>0</v>
      </c>
      <c r="BN52" s="135">
        <f t="shared" si="34"/>
        <v>0</v>
      </c>
      <c r="BO52" s="135">
        <f t="shared" si="35"/>
        <v>0</v>
      </c>
      <c r="BP52" s="151">
        <f t="shared" si="36"/>
        <v>0</v>
      </c>
      <c r="BR52" s="135">
        <f t="shared" si="37"/>
        <v>0</v>
      </c>
      <c r="BS52" s="135">
        <f t="shared" si="38"/>
        <v>0</v>
      </c>
      <c r="BT52" s="135">
        <f t="shared" si="39"/>
        <v>0</v>
      </c>
      <c r="BU52" s="151">
        <f t="shared" si="40"/>
        <v>0</v>
      </c>
    </row>
    <row r="53" spans="2:73" x14ac:dyDescent="0.25">
      <c r="B53" s="358" t="str">
        <f>IF(BasePop!B55="","",BasePop!B55)</f>
        <v/>
      </c>
      <c r="C53" s="359"/>
      <c r="D53" s="183"/>
      <c r="E53" s="114"/>
      <c r="F53" s="135">
        <f>BasePop!K55*BasePop!S55</f>
        <v>0</v>
      </c>
      <c r="G53" s="186"/>
      <c r="H53" s="177">
        <f t="shared" si="19"/>
        <v>0</v>
      </c>
      <c r="I53" s="114"/>
      <c r="J53" s="187"/>
      <c r="K53" s="135">
        <f t="shared" si="20"/>
        <v>0</v>
      </c>
      <c r="L53" s="135">
        <f>K53*BasePop!$L$10</f>
        <v>0</v>
      </c>
      <c r="M53" s="135">
        <f>K53*BasePop!$M$10</f>
        <v>0</v>
      </c>
      <c r="N53" s="114"/>
      <c r="O53" s="135">
        <f t="shared" si="46"/>
        <v>0</v>
      </c>
      <c r="P53" s="135">
        <f t="shared" si="47"/>
        <v>0</v>
      </c>
      <c r="Q53" s="135">
        <f t="shared" si="48"/>
        <v>0</v>
      </c>
      <c r="R53" s="135">
        <f t="shared" si="49"/>
        <v>0</v>
      </c>
      <c r="S53" s="131"/>
      <c r="T53" s="135">
        <f t="shared" si="50"/>
        <v>0</v>
      </c>
      <c r="U53" s="135">
        <f t="shared" si="51"/>
        <v>0</v>
      </c>
      <c r="V53" s="114"/>
      <c r="W53" s="135">
        <f t="shared" si="52"/>
        <v>0</v>
      </c>
      <c r="X53" s="135">
        <f t="shared" si="53"/>
        <v>0</v>
      </c>
      <c r="Y53" s="135">
        <f t="shared" si="54"/>
        <v>0</v>
      </c>
      <c r="Z53" s="135">
        <f t="shared" si="55"/>
        <v>0</v>
      </c>
      <c r="AA53" s="135">
        <f t="shared" si="56"/>
        <v>0</v>
      </c>
      <c r="AB53" s="114"/>
      <c r="AC53" s="135">
        <f t="shared" si="57"/>
        <v>0</v>
      </c>
      <c r="AE53" s="135">
        <f t="shared" si="58"/>
        <v>0</v>
      </c>
      <c r="AF53" s="135">
        <f t="shared" si="59"/>
        <v>0</v>
      </c>
      <c r="AH53" s="191"/>
      <c r="AI53" s="135">
        <f>BasePop!O55*BasePop!S55</f>
        <v>0</v>
      </c>
      <c r="AJ53" s="186"/>
      <c r="AK53" s="177">
        <f t="shared" si="21"/>
        <v>0</v>
      </c>
      <c r="AL53" s="114"/>
      <c r="AM53" s="187">
        <v>1</v>
      </c>
      <c r="AN53" s="135">
        <f t="shared" si="22"/>
        <v>0</v>
      </c>
      <c r="AO53" s="135">
        <f>AN53*BasePop!$P$10</f>
        <v>0</v>
      </c>
      <c r="AP53" s="135">
        <f>AN53*BasePop!$Q$10</f>
        <v>0</v>
      </c>
      <c r="AQ53" s="114"/>
      <c r="AR53" s="135">
        <f t="shared" si="23"/>
        <v>0</v>
      </c>
      <c r="AS53" s="135">
        <f t="shared" si="24"/>
        <v>0</v>
      </c>
      <c r="AT53" s="135">
        <f t="shared" si="25"/>
        <v>0</v>
      </c>
      <c r="AU53" s="135">
        <f t="shared" si="26"/>
        <v>0</v>
      </c>
      <c r="AV53" s="114"/>
      <c r="AW53" s="135">
        <f t="shared" si="41"/>
        <v>0</v>
      </c>
      <c r="AX53" s="135">
        <f t="shared" si="42"/>
        <v>0</v>
      </c>
      <c r="AY53" s="135">
        <f t="shared" si="43"/>
        <v>0</v>
      </c>
      <c r="AZ53" s="135">
        <f t="shared" si="44"/>
        <v>0</v>
      </c>
      <c r="BA53" s="135">
        <f t="shared" si="45"/>
        <v>0</v>
      </c>
      <c r="BB53" s="114"/>
      <c r="BC53" s="135">
        <f t="shared" si="27"/>
        <v>0</v>
      </c>
      <c r="BE53" s="191"/>
      <c r="BF53" s="135">
        <f t="shared" si="28"/>
        <v>0</v>
      </c>
      <c r="BG53" s="135">
        <f t="shared" si="29"/>
        <v>0</v>
      </c>
      <c r="BH53" s="151">
        <f t="shared" si="30"/>
        <v>0</v>
      </c>
      <c r="BJ53" s="135">
        <f t="shared" si="31"/>
        <v>0</v>
      </c>
      <c r="BK53" s="135">
        <f t="shared" si="32"/>
        <v>0</v>
      </c>
      <c r="BL53" s="151">
        <f t="shared" si="33"/>
        <v>0</v>
      </c>
      <c r="BN53" s="135">
        <f t="shared" si="34"/>
        <v>0</v>
      </c>
      <c r="BO53" s="135">
        <f t="shared" si="35"/>
        <v>0</v>
      </c>
      <c r="BP53" s="151">
        <f t="shared" si="36"/>
        <v>0</v>
      </c>
      <c r="BR53" s="135">
        <f t="shared" si="37"/>
        <v>0</v>
      </c>
      <c r="BS53" s="135">
        <f t="shared" si="38"/>
        <v>0</v>
      </c>
      <c r="BT53" s="135">
        <f t="shared" si="39"/>
        <v>0</v>
      </c>
      <c r="BU53" s="151">
        <f t="shared" si="40"/>
        <v>0</v>
      </c>
    </row>
    <row r="54" spans="2:73" x14ac:dyDescent="0.25">
      <c r="B54" s="358" t="str">
        <f>IF(BasePop!B56="","",BasePop!B56)</f>
        <v/>
      </c>
      <c r="C54" s="359"/>
      <c r="D54" s="183"/>
      <c r="F54" s="135">
        <f>BasePop!K56*BasePop!S56</f>
        <v>0</v>
      </c>
      <c r="G54" s="186"/>
      <c r="H54" s="177">
        <f t="shared" si="19"/>
        <v>0</v>
      </c>
      <c r="J54" s="187"/>
      <c r="K54" s="135">
        <f t="shared" si="20"/>
        <v>0</v>
      </c>
      <c r="L54" s="135">
        <f>K54*BasePop!$L$10</f>
        <v>0</v>
      </c>
      <c r="M54" s="135">
        <f>K54*BasePop!$M$10</f>
        <v>0</v>
      </c>
      <c r="O54" s="135">
        <f t="shared" si="46"/>
        <v>0</v>
      </c>
      <c r="P54" s="135">
        <f t="shared" si="47"/>
        <v>0</v>
      </c>
      <c r="Q54" s="135">
        <f t="shared" si="48"/>
        <v>0</v>
      </c>
      <c r="R54" s="135">
        <f t="shared" si="49"/>
        <v>0</v>
      </c>
      <c r="S54" s="144"/>
      <c r="T54" s="135">
        <f t="shared" si="50"/>
        <v>0</v>
      </c>
      <c r="U54" s="135">
        <f t="shared" si="51"/>
        <v>0</v>
      </c>
      <c r="W54" s="135">
        <f t="shared" si="52"/>
        <v>0</v>
      </c>
      <c r="X54" s="135">
        <f t="shared" si="53"/>
        <v>0</v>
      </c>
      <c r="Y54" s="135">
        <f t="shared" si="54"/>
        <v>0</v>
      </c>
      <c r="Z54" s="135">
        <f t="shared" si="55"/>
        <v>0</v>
      </c>
      <c r="AA54" s="135">
        <f t="shared" si="56"/>
        <v>0</v>
      </c>
      <c r="AC54" s="135">
        <f t="shared" si="57"/>
        <v>0</v>
      </c>
      <c r="AE54" s="135">
        <f t="shared" si="58"/>
        <v>0</v>
      </c>
      <c r="AF54" s="135">
        <f t="shared" si="59"/>
        <v>0</v>
      </c>
      <c r="AH54" s="191"/>
      <c r="AI54" s="135">
        <f>BasePop!O56*BasePop!S56</f>
        <v>0</v>
      </c>
      <c r="AJ54" s="186"/>
      <c r="AK54" s="177">
        <f t="shared" si="21"/>
        <v>0</v>
      </c>
      <c r="AM54" s="187">
        <v>1</v>
      </c>
      <c r="AN54" s="135">
        <f t="shared" si="22"/>
        <v>0</v>
      </c>
      <c r="AO54" s="135">
        <f>AN54*BasePop!$P$10</f>
        <v>0</v>
      </c>
      <c r="AP54" s="135">
        <f>AN54*BasePop!$Q$10</f>
        <v>0</v>
      </c>
      <c r="AR54" s="135">
        <f t="shared" si="23"/>
        <v>0</v>
      </c>
      <c r="AS54" s="135">
        <f t="shared" si="24"/>
        <v>0</v>
      </c>
      <c r="AT54" s="135">
        <f t="shared" si="25"/>
        <v>0</v>
      </c>
      <c r="AU54" s="135">
        <f t="shared" si="26"/>
        <v>0</v>
      </c>
      <c r="AW54" s="135">
        <f t="shared" si="41"/>
        <v>0</v>
      </c>
      <c r="AX54" s="135">
        <f t="shared" si="42"/>
        <v>0</v>
      </c>
      <c r="AY54" s="135">
        <f t="shared" si="43"/>
        <v>0</v>
      </c>
      <c r="AZ54" s="135">
        <f t="shared" si="44"/>
        <v>0</v>
      </c>
      <c r="BA54" s="135">
        <f t="shared" si="45"/>
        <v>0</v>
      </c>
      <c r="BC54" s="135">
        <f t="shared" si="27"/>
        <v>0</v>
      </c>
      <c r="BE54" s="191"/>
      <c r="BF54" s="135">
        <f t="shared" si="28"/>
        <v>0</v>
      </c>
      <c r="BG54" s="135">
        <f t="shared" si="29"/>
        <v>0</v>
      </c>
      <c r="BH54" s="151">
        <f t="shared" si="30"/>
        <v>0</v>
      </c>
      <c r="BJ54" s="135">
        <f t="shared" si="31"/>
        <v>0</v>
      </c>
      <c r="BK54" s="135">
        <f t="shared" si="32"/>
        <v>0</v>
      </c>
      <c r="BL54" s="151">
        <f t="shared" si="33"/>
        <v>0</v>
      </c>
      <c r="BN54" s="135">
        <f t="shared" si="34"/>
        <v>0</v>
      </c>
      <c r="BO54" s="135">
        <f t="shared" si="35"/>
        <v>0</v>
      </c>
      <c r="BP54" s="151">
        <f t="shared" si="36"/>
        <v>0</v>
      </c>
      <c r="BR54" s="135">
        <f t="shared" si="37"/>
        <v>0</v>
      </c>
      <c r="BS54" s="135">
        <f t="shared" si="38"/>
        <v>0</v>
      </c>
      <c r="BT54" s="135">
        <f t="shared" si="39"/>
        <v>0</v>
      </c>
      <c r="BU54" s="151">
        <f t="shared" si="40"/>
        <v>0</v>
      </c>
    </row>
    <row r="55" spans="2:73" x14ac:dyDescent="0.25">
      <c r="B55" s="358" t="str">
        <f>IF(BasePop!B57="","",BasePop!B57)</f>
        <v/>
      </c>
      <c r="C55" s="359"/>
      <c r="D55" s="183"/>
      <c r="F55" s="135">
        <f>BasePop!K57*BasePop!S57</f>
        <v>0</v>
      </c>
      <c r="G55" s="186"/>
      <c r="H55" s="177">
        <f t="shared" si="19"/>
        <v>0</v>
      </c>
      <c r="J55" s="187"/>
      <c r="K55" s="135">
        <f t="shared" si="20"/>
        <v>0</v>
      </c>
      <c r="L55" s="135">
        <f>K55*BasePop!$L$10</f>
        <v>0</v>
      </c>
      <c r="M55" s="135">
        <f>K55*BasePop!$M$10</f>
        <v>0</v>
      </c>
      <c r="O55" s="135">
        <f t="shared" si="46"/>
        <v>0</v>
      </c>
      <c r="P55" s="135">
        <f t="shared" si="47"/>
        <v>0</v>
      </c>
      <c r="Q55" s="135">
        <f t="shared" si="48"/>
        <v>0</v>
      </c>
      <c r="R55" s="135">
        <f t="shared" si="49"/>
        <v>0</v>
      </c>
      <c r="S55" s="144"/>
      <c r="T55" s="135">
        <f t="shared" si="50"/>
        <v>0</v>
      </c>
      <c r="U55" s="135">
        <f t="shared" si="51"/>
        <v>0</v>
      </c>
      <c r="W55" s="135">
        <f t="shared" si="52"/>
        <v>0</v>
      </c>
      <c r="X55" s="135">
        <f t="shared" si="53"/>
        <v>0</v>
      </c>
      <c r="Y55" s="135">
        <f t="shared" si="54"/>
        <v>0</v>
      </c>
      <c r="Z55" s="135">
        <f t="shared" si="55"/>
        <v>0</v>
      </c>
      <c r="AA55" s="135">
        <f t="shared" si="56"/>
        <v>0</v>
      </c>
      <c r="AC55" s="135">
        <f t="shared" si="57"/>
        <v>0</v>
      </c>
      <c r="AE55" s="135">
        <f t="shared" si="58"/>
        <v>0</v>
      </c>
      <c r="AF55" s="135">
        <f t="shared" si="59"/>
        <v>0</v>
      </c>
      <c r="AH55" s="191"/>
      <c r="AI55" s="135">
        <f>BasePop!O57*BasePop!S57</f>
        <v>0</v>
      </c>
      <c r="AJ55" s="186"/>
      <c r="AK55" s="177">
        <f t="shared" si="21"/>
        <v>0</v>
      </c>
      <c r="AM55" s="187">
        <v>1</v>
      </c>
      <c r="AN55" s="135">
        <f t="shared" si="22"/>
        <v>0</v>
      </c>
      <c r="AO55" s="135">
        <f>AN55*BasePop!$P$10</f>
        <v>0</v>
      </c>
      <c r="AP55" s="135">
        <f>AN55*BasePop!$Q$10</f>
        <v>0</v>
      </c>
      <c r="AR55" s="135">
        <f t="shared" si="23"/>
        <v>0</v>
      </c>
      <c r="AS55" s="135">
        <f t="shared" si="24"/>
        <v>0</v>
      </c>
      <c r="AT55" s="135">
        <f t="shared" si="25"/>
        <v>0</v>
      </c>
      <c r="AU55" s="135">
        <f t="shared" si="26"/>
        <v>0</v>
      </c>
      <c r="AW55" s="135">
        <f t="shared" si="41"/>
        <v>0</v>
      </c>
      <c r="AX55" s="135">
        <f t="shared" si="42"/>
        <v>0</v>
      </c>
      <c r="AY55" s="135">
        <f t="shared" si="43"/>
        <v>0</v>
      </c>
      <c r="AZ55" s="135">
        <f t="shared" si="44"/>
        <v>0</v>
      </c>
      <c r="BA55" s="135">
        <f t="shared" si="45"/>
        <v>0</v>
      </c>
      <c r="BC55" s="135">
        <f t="shared" si="27"/>
        <v>0</v>
      </c>
      <c r="BE55" s="191"/>
      <c r="BF55" s="135">
        <f t="shared" si="28"/>
        <v>0</v>
      </c>
      <c r="BG55" s="135">
        <f t="shared" si="29"/>
        <v>0</v>
      </c>
      <c r="BH55" s="151">
        <f t="shared" si="30"/>
        <v>0</v>
      </c>
      <c r="BJ55" s="135">
        <f t="shared" si="31"/>
        <v>0</v>
      </c>
      <c r="BK55" s="135">
        <f t="shared" si="32"/>
        <v>0</v>
      </c>
      <c r="BL55" s="151">
        <f t="shared" si="33"/>
        <v>0</v>
      </c>
      <c r="BN55" s="135">
        <f t="shared" si="34"/>
        <v>0</v>
      </c>
      <c r="BO55" s="135">
        <f t="shared" si="35"/>
        <v>0</v>
      </c>
      <c r="BP55" s="151">
        <f t="shared" si="36"/>
        <v>0</v>
      </c>
      <c r="BR55" s="135">
        <f t="shared" si="37"/>
        <v>0</v>
      </c>
      <c r="BS55" s="135">
        <f t="shared" si="38"/>
        <v>0</v>
      </c>
      <c r="BT55" s="135">
        <f t="shared" si="39"/>
        <v>0</v>
      </c>
      <c r="BU55" s="151">
        <f t="shared" si="40"/>
        <v>0</v>
      </c>
    </row>
    <row r="56" spans="2:73" x14ac:dyDescent="0.25">
      <c r="B56" s="358" t="str">
        <f>IF(BasePop!B58="","",BasePop!B58)</f>
        <v/>
      </c>
      <c r="C56" s="359"/>
      <c r="D56" s="183"/>
      <c r="F56" s="135">
        <f>BasePop!K58*BasePop!S58</f>
        <v>0</v>
      </c>
      <c r="G56" s="186"/>
      <c r="H56" s="177">
        <f t="shared" si="19"/>
        <v>0</v>
      </c>
      <c r="J56" s="187"/>
      <c r="K56" s="135">
        <f t="shared" si="20"/>
        <v>0</v>
      </c>
      <c r="L56" s="135">
        <f>K56*BasePop!$L$10</f>
        <v>0</v>
      </c>
      <c r="M56" s="135">
        <f>K56*BasePop!$M$10</f>
        <v>0</v>
      </c>
      <c r="O56" s="135">
        <f t="shared" si="46"/>
        <v>0</v>
      </c>
      <c r="P56" s="135">
        <f t="shared" si="47"/>
        <v>0</v>
      </c>
      <c r="Q56" s="135">
        <f t="shared" si="48"/>
        <v>0</v>
      </c>
      <c r="R56" s="135">
        <f t="shared" si="49"/>
        <v>0</v>
      </c>
      <c r="S56" s="144"/>
      <c r="T56" s="135">
        <f t="shared" si="50"/>
        <v>0</v>
      </c>
      <c r="U56" s="135">
        <f t="shared" si="51"/>
        <v>0</v>
      </c>
      <c r="W56" s="135">
        <f t="shared" si="52"/>
        <v>0</v>
      </c>
      <c r="X56" s="135">
        <f t="shared" si="53"/>
        <v>0</v>
      </c>
      <c r="Y56" s="135">
        <f t="shared" si="54"/>
        <v>0</v>
      </c>
      <c r="Z56" s="135">
        <f t="shared" si="55"/>
        <v>0</v>
      </c>
      <c r="AA56" s="135">
        <f t="shared" si="56"/>
        <v>0</v>
      </c>
      <c r="AC56" s="135">
        <f t="shared" si="57"/>
        <v>0</v>
      </c>
      <c r="AE56" s="135">
        <f t="shared" si="58"/>
        <v>0</v>
      </c>
      <c r="AF56" s="135">
        <f t="shared" si="59"/>
        <v>0</v>
      </c>
      <c r="AH56" s="191"/>
      <c r="AI56" s="135">
        <f>BasePop!O58*BasePop!S58</f>
        <v>0</v>
      </c>
      <c r="AJ56" s="186"/>
      <c r="AK56" s="177">
        <f t="shared" si="21"/>
        <v>0</v>
      </c>
      <c r="AM56" s="187">
        <v>1</v>
      </c>
      <c r="AN56" s="135">
        <f t="shared" si="22"/>
        <v>0</v>
      </c>
      <c r="AO56" s="135">
        <f>AN56*BasePop!$P$10</f>
        <v>0</v>
      </c>
      <c r="AP56" s="135">
        <f>AN56*BasePop!$Q$10</f>
        <v>0</v>
      </c>
      <c r="AR56" s="135">
        <f t="shared" si="23"/>
        <v>0</v>
      </c>
      <c r="AS56" s="135">
        <f t="shared" si="24"/>
        <v>0</v>
      </c>
      <c r="AT56" s="135">
        <f t="shared" si="25"/>
        <v>0</v>
      </c>
      <c r="AU56" s="135">
        <f t="shared" si="26"/>
        <v>0</v>
      </c>
      <c r="AW56" s="135">
        <f t="shared" si="41"/>
        <v>0</v>
      </c>
      <c r="AX56" s="135">
        <f t="shared" si="42"/>
        <v>0</v>
      </c>
      <c r="AY56" s="135">
        <f t="shared" si="43"/>
        <v>0</v>
      </c>
      <c r="AZ56" s="135">
        <f t="shared" si="44"/>
        <v>0</v>
      </c>
      <c r="BA56" s="135">
        <f t="shared" si="45"/>
        <v>0</v>
      </c>
      <c r="BC56" s="135">
        <f t="shared" si="27"/>
        <v>0</v>
      </c>
      <c r="BE56" s="191"/>
      <c r="BF56" s="135">
        <f t="shared" si="28"/>
        <v>0</v>
      </c>
      <c r="BG56" s="135">
        <f t="shared" si="29"/>
        <v>0</v>
      </c>
      <c r="BH56" s="151">
        <f t="shared" si="30"/>
        <v>0</v>
      </c>
      <c r="BJ56" s="135">
        <f t="shared" si="31"/>
        <v>0</v>
      </c>
      <c r="BK56" s="135">
        <f t="shared" si="32"/>
        <v>0</v>
      </c>
      <c r="BL56" s="151">
        <f t="shared" si="33"/>
        <v>0</v>
      </c>
      <c r="BN56" s="135">
        <f t="shared" si="34"/>
        <v>0</v>
      </c>
      <c r="BO56" s="135">
        <f t="shared" si="35"/>
        <v>0</v>
      </c>
      <c r="BP56" s="151">
        <f t="shared" si="36"/>
        <v>0</v>
      </c>
      <c r="BR56" s="135">
        <f t="shared" si="37"/>
        <v>0</v>
      </c>
      <c r="BS56" s="135">
        <f t="shared" si="38"/>
        <v>0</v>
      </c>
      <c r="BT56" s="135">
        <f t="shared" si="39"/>
        <v>0</v>
      </c>
      <c r="BU56" s="151">
        <f t="shared" si="40"/>
        <v>0</v>
      </c>
    </row>
    <row r="57" spans="2:73" x14ac:dyDescent="0.25">
      <c r="B57" s="358" t="str">
        <f>IF(BasePop!B59="","",BasePop!B59)</f>
        <v/>
      </c>
      <c r="C57" s="359"/>
      <c r="D57" s="183"/>
      <c r="F57" s="135">
        <f>BasePop!K59*BasePop!S59</f>
        <v>0</v>
      </c>
      <c r="G57" s="186"/>
      <c r="H57" s="177">
        <f t="shared" si="19"/>
        <v>0</v>
      </c>
      <c r="J57" s="187"/>
      <c r="K57" s="135">
        <f t="shared" si="20"/>
        <v>0</v>
      </c>
      <c r="L57" s="135">
        <f>K57*BasePop!$L$10</f>
        <v>0</v>
      </c>
      <c r="M57" s="135">
        <f>K57*BasePop!$M$10</f>
        <v>0</v>
      </c>
      <c r="O57" s="135">
        <f t="shared" si="46"/>
        <v>0</v>
      </c>
      <c r="P57" s="135">
        <f t="shared" si="47"/>
        <v>0</v>
      </c>
      <c r="Q57" s="135">
        <f t="shared" si="48"/>
        <v>0</v>
      </c>
      <c r="R57" s="135">
        <f t="shared" si="49"/>
        <v>0</v>
      </c>
      <c r="S57" s="144"/>
      <c r="T57" s="135">
        <f t="shared" si="50"/>
        <v>0</v>
      </c>
      <c r="U57" s="135">
        <f t="shared" si="51"/>
        <v>0</v>
      </c>
      <c r="W57" s="135">
        <f t="shared" si="52"/>
        <v>0</v>
      </c>
      <c r="X57" s="135">
        <f t="shared" si="53"/>
        <v>0</v>
      </c>
      <c r="Y57" s="135">
        <f t="shared" si="54"/>
        <v>0</v>
      </c>
      <c r="Z57" s="135">
        <f t="shared" si="55"/>
        <v>0</v>
      </c>
      <c r="AA57" s="135">
        <f t="shared" si="56"/>
        <v>0</v>
      </c>
      <c r="AC57" s="135">
        <f t="shared" si="57"/>
        <v>0</v>
      </c>
      <c r="AE57" s="135">
        <f t="shared" si="58"/>
        <v>0</v>
      </c>
      <c r="AF57" s="135">
        <f t="shared" si="59"/>
        <v>0</v>
      </c>
      <c r="AH57" s="191"/>
      <c r="AI57" s="135">
        <f>BasePop!O59*BasePop!S59</f>
        <v>0</v>
      </c>
      <c r="AJ57" s="186"/>
      <c r="AK57" s="177">
        <f t="shared" si="21"/>
        <v>0</v>
      </c>
      <c r="AM57" s="187">
        <v>1</v>
      </c>
      <c r="AN57" s="135">
        <f t="shared" si="22"/>
        <v>0</v>
      </c>
      <c r="AO57" s="135">
        <f>AN57*BasePop!$P$10</f>
        <v>0</v>
      </c>
      <c r="AP57" s="135">
        <f>AN57*BasePop!$Q$10</f>
        <v>0</v>
      </c>
      <c r="AR57" s="135">
        <f t="shared" si="23"/>
        <v>0</v>
      </c>
      <c r="AS57" s="135">
        <f t="shared" si="24"/>
        <v>0</v>
      </c>
      <c r="AT57" s="135">
        <f t="shared" si="25"/>
        <v>0</v>
      </c>
      <c r="AU57" s="135">
        <f t="shared" si="26"/>
        <v>0</v>
      </c>
      <c r="AW57" s="135">
        <f t="shared" si="41"/>
        <v>0</v>
      </c>
      <c r="AX57" s="135">
        <f t="shared" si="42"/>
        <v>0</v>
      </c>
      <c r="AY57" s="135">
        <f t="shared" si="43"/>
        <v>0</v>
      </c>
      <c r="AZ57" s="135">
        <f t="shared" si="44"/>
        <v>0</v>
      </c>
      <c r="BA57" s="135">
        <f t="shared" si="45"/>
        <v>0</v>
      </c>
      <c r="BC57" s="135">
        <f t="shared" si="27"/>
        <v>0</v>
      </c>
      <c r="BE57" s="191"/>
      <c r="BF57" s="135">
        <f t="shared" si="28"/>
        <v>0</v>
      </c>
      <c r="BG57" s="135">
        <f t="shared" si="29"/>
        <v>0</v>
      </c>
      <c r="BH57" s="151">
        <f t="shared" si="30"/>
        <v>0</v>
      </c>
      <c r="BJ57" s="135">
        <f t="shared" si="31"/>
        <v>0</v>
      </c>
      <c r="BK57" s="135">
        <f t="shared" si="32"/>
        <v>0</v>
      </c>
      <c r="BL57" s="151">
        <f t="shared" si="33"/>
        <v>0</v>
      </c>
      <c r="BN57" s="135">
        <f t="shared" si="34"/>
        <v>0</v>
      </c>
      <c r="BO57" s="135">
        <f t="shared" si="35"/>
        <v>0</v>
      </c>
      <c r="BP57" s="151">
        <f t="shared" si="36"/>
        <v>0</v>
      </c>
      <c r="BR57" s="135">
        <f t="shared" si="37"/>
        <v>0</v>
      </c>
      <c r="BS57" s="135">
        <f t="shared" si="38"/>
        <v>0</v>
      </c>
      <c r="BT57" s="135">
        <f t="shared" si="39"/>
        <v>0</v>
      </c>
      <c r="BU57" s="151">
        <f t="shared" si="40"/>
        <v>0</v>
      </c>
    </row>
    <row r="58" spans="2:73" x14ac:dyDescent="0.25">
      <c r="B58" s="358" t="str">
        <f>IF(BasePop!B60="","",BasePop!B60)</f>
        <v/>
      </c>
      <c r="C58" s="359"/>
      <c r="D58" s="183"/>
      <c r="F58" s="135">
        <f>BasePop!K60*BasePop!S60</f>
        <v>0</v>
      </c>
      <c r="G58" s="186"/>
      <c r="H58" s="177">
        <f t="shared" si="19"/>
        <v>0</v>
      </c>
      <c r="J58" s="187"/>
      <c r="K58" s="135">
        <f t="shared" si="20"/>
        <v>0</v>
      </c>
      <c r="L58" s="135">
        <f>K58*BasePop!$L$10</f>
        <v>0</v>
      </c>
      <c r="M58" s="135">
        <f>K58*BasePop!$M$10</f>
        <v>0</v>
      </c>
      <c r="O58" s="135">
        <f t="shared" si="46"/>
        <v>0</v>
      </c>
      <c r="P58" s="135">
        <f t="shared" si="47"/>
        <v>0</v>
      </c>
      <c r="Q58" s="135">
        <f t="shared" si="48"/>
        <v>0</v>
      </c>
      <c r="R58" s="135">
        <f t="shared" si="49"/>
        <v>0</v>
      </c>
      <c r="S58" s="144"/>
      <c r="T58" s="135">
        <f t="shared" si="50"/>
        <v>0</v>
      </c>
      <c r="U58" s="135">
        <f t="shared" si="51"/>
        <v>0</v>
      </c>
      <c r="W58" s="135">
        <f t="shared" si="52"/>
        <v>0</v>
      </c>
      <c r="X58" s="135">
        <f t="shared" si="53"/>
        <v>0</v>
      </c>
      <c r="Y58" s="135">
        <f t="shared" si="54"/>
        <v>0</v>
      </c>
      <c r="Z58" s="135">
        <f t="shared" si="55"/>
        <v>0</v>
      </c>
      <c r="AA58" s="135">
        <f t="shared" si="56"/>
        <v>0</v>
      </c>
      <c r="AC58" s="135">
        <f t="shared" si="57"/>
        <v>0</v>
      </c>
      <c r="AE58" s="135">
        <f t="shared" si="58"/>
        <v>0</v>
      </c>
      <c r="AF58" s="135">
        <f t="shared" si="59"/>
        <v>0</v>
      </c>
      <c r="AH58" s="191"/>
      <c r="AI58" s="135">
        <f>BasePop!O60*BasePop!S60</f>
        <v>0</v>
      </c>
      <c r="AJ58" s="186"/>
      <c r="AK58" s="177">
        <f t="shared" si="21"/>
        <v>0</v>
      </c>
      <c r="AM58" s="187">
        <v>1</v>
      </c>
      <c r="AN58" s="135">
        <f t="shared" si="22"/>
        <v>0</v>
      </c>
      <c r="AO58" s="135">
        <f>AN58*BasePop!$P$10</f>
        <v>0</v>
      </c>
      <c r="AP58" s="135">
        <f>AN58*BasePop!$Q$10</f>
        <v>0</v>
      </c>
      <c r="AR58" s="135">
        <f t="shared" si="23"/>
        <v>0</v>
      </c>
      <c r="AS58" s="135">
        <f t="shared" si="24"/>
        <v>0</v>
      </c>
      <c r="AT58" s="135">
        <f t="shared" si="25"/>
        <v>0</v>
      </c>
      <c r="AU58" s="135">
        <f t="shared" si="26"/>
        <v>0</v>
      </c>
      <c r="AW58" s="135">
        <f t="shared" si="41"/>
        <v>0</v>
      </c>
      <c r="AX58" s="135">
        <f t="shared" si="42"/>
        <v>0</v>
      </c>
      <c r="AY58" s="135">
        <f t="shared" si="43"/>
        <v>0</v>
      </c>
      <c r="AZ58" s="135">
        <f t="shared" si="44"/>
        <v>0</v>
      </c>
      <c r="BA58" s="135">
        <f t="shared" si="45"/>
        <v>0</v>
      </c>
      <c r="BC58" s="135">
        <f t="shared" si="27"/>
        <v>0</v>
      </c>
      <c r="BE58" s="191"/>
      <c r="BF58" s="135">
        <f t="shared" si="28"/>
        <v>0</v>
      </c>
      <c r="BG58" s="135">
        <f t="shared" si="29"/>
        <v>0</v>
      </c>
      <c r="BH58" s="151">
        <f t="shared" si="30"/>
        <v>0</v>
      </c>
      <c r="BJ58" s="135">
        <f t="shared" si="31"/>
        <v>0</v>
      </c>
      <c r="BK58" s="135">
        <f t="shared" si="32"/>
        <v>0</v>
      </c>
      <c r="BL58" s="151">
        <f t="shared" si="33"/>
        <v>0</v>
      </c>
      <c r="BN58" s="135">
        <f t="shared" si="34"/>
        <v>0</v>
      </c>
      <c r="BO58" s="135">
        <f t="shared" si="35"/>
        <v>0</v>
      </c>
      <c r="BP58" s="151">
        <f t="shared" si="36"/>
        <v>0</v>
      </c>
      <c r="BR58" s="135">
        <f t="shared" si="37"/>
        <v>0</v>
      </c>
      <c r="BS58" s="135">
        <f t="shared" si="38"/>
        <v>0</v>
      </c>
      <c r="BT58" s="135">
        <f t="shared" si="39"/>
        <v>0</v>
      </c>
      <c r="BU58" s="151">
        <f t="shared" si="40"/>
        <v>0</v>
      </c>
    </row>
    <row r="59" spans="2:73" x14ac:dyDescent="0.25">
      <c r="B59" s="358" t="str">
        <f>IF(BasePop!B61="","",BasePop!B61)</f>
        <v/>
      </c>
      <c r="C59" s="359"/>
      <c r="D59" s="183"/>
      <c r="E59" s="114"/>
      <c r="F59" s="135">
        <f>BasePop!K61*BasePop!S61</f>
        <v>0</v>
      </c>
      <c r="G59" s="186"/>
      <c r="H59" s="177">
        <f t="shared" si="19"/>
        <v>0</v>
      </c>
      <c r="I59" s="114"/>
      <c r="J59" s="187"/>
      <c r="K59" s="135">
        <f t="shared" si="20"/>
        <v>0</v>
      </c>
      <c r="L59" s="135">
        <f>K59*BasePop!$L$10</f>
        <v>0</v>
      </c>
      <c r="M59" s="135">
        <f>K59*BasePop!$M$10</f>
        <v>0</v>
      </c>
      <c r="N59" s="114"/>
      <c r="O59" s="135">
        <f t="shared" si="46"/>
        <v>0</v>
      </c>
      <c r="P59" s="135">
        <f t="shared" si="47"/>
        <v>0</v>
      </c>
      <c r="Q59" s="135">
        <f t="shared" si="48"/>
        <v>0</v>
      </c>
      <c r="R59" s="135">
        <f t="shared" si="49"/>
        <v>0</v>
      </c>
      <c r="S59" s="131"/>
      <c r="T59" s="135">
        <f t="shared" si="50"/>
        <v>0</v>
      </c>
      <c r="U59" s="135">
        <f t="shared" si="51"/>
        <v>0</v>
      </c>
      <c r="V59" s="114"/>
      <c r="W59" s="135">
        <f t="shared" si="52"/>
        <v>0</v>
      </c>
      <c r="X59" s="135">
        <f t="shared" si="53"/>
        <v>0</v>
      </c>
      <c r="Y59" s="135">
        <f t="shared" si="54"/>
        <v>0</v>
      </c>
      <c r="Z59" s="135">
        <f t="shared" si="55"/>
        <v>0</v>
      </c>
      <c r="AA59" s="135">
        <f t="shared" si="56"/>
        <v>0</v>
      </c>
      <c r="AB59" s="114"/>
      <c r="AC59" s="135">
        <f t="shared" si="57"/>
        <v>0</v>
      </c>
      <c r="AE59" s="135">
        <f t="shared" si="58"/>
        <v>0</v>
      </c>
      <c r="AF59" s="135">
        <f t="shared" si="59"/>
        <v>0</v>
      </c>
      <c r="AH59" s="191"/>
      <c r="AI59" s="135">
        <f>BasePop!O61*BasePop!S61</f>
        <v>0</v>
      </c>
      <c r="AJ59" s="186"/>
      <c r="AK59" s="177">
        <f t="shared" si="21"/>
        <v>0</v>
      </c>
      <c r="AL59" s="114"/>
      <c r="AM59" s="187">
        <v>1</v>
      </c>
      <c r="AN59" s="135">
        <f t="shared" si="22"/>
        <v>0</v>
      </c>
      <c r="AO59" s="135">
        <f>AN59*BasePop!$P$10</f>
        <v>0</v>
      </c>
      <c r="AP59" s="135">
        <f>AN59*BasePop!$Q$10</f>
        <v>0</v>
      </c>
      <c r="AQ59" s="114"/>
      <c r="AR59" s="135">
        <f t="shared" si="23"/>
        <v>0</v>
      </c>
      <c r="AS59" s="135">
        <f t="shared" si="24"/>
        <v>0</v>
      </c>
      <c r="AT59" s="135">
        <f t="shared" si="25"/>
        <v>0</v>
      </c>
      <c r="AU59" s="135">
        <f t="shared" si="26"/>
        <v>0</v>
      </c>
      <c r="AV59" s="114"/>
      <c r="AW59" s="135">
        <f t="shared" si="41"/>
        <v>0</v>
      </c>
      <c r="AX59" s="135">
        <f t="shared" si="42"/>
        <v>0</v>
      </c>
      <c r="AY59" s="135">
        <f t="shared" si="43"/>
        <v>0</v>
      </c>
      <c r="AZ59" s="135">
        <f t="shared" si="44"/>
        <v>0</v>
      </c>
      <c r="BA59" s="135">
        <f t="shared" si="45"/>
        <v>0</v>
      </c>
      <c r="BB59" s="114"/>
      <c r="BC59" s="135">
        <f t="shared" si="27"/>
        <v>0</v>
      </c>
      <c r="BE59" s="191"/>
      <c r="BF59" s="135">
        <f t="shared" si="28"/>
        <v>0</v>
      </c>
      <c r="BG59" s="135">
        <f t="shared" si="29"/>
        <v>0</v>
      </c>
      <c r="BH59" s="151">
        <f t="shared" si="30"/>
        <v>0</v>
      </c>
      <c r="BJ59" s="135">
        <f t="shared" si="31"/>
        <v>0</v>
      </c>
      <c r="BK59" s="135">
        <f t="shared" si="32"/>
        <v>0</v>
      </c>
      <c r="BL59" s="151">
        <f t="shared" si="33"/>
        <v>0</v>
      </c>
      <c r="BN59" s="135">
        <f t="shared" si="34"/>
        <v>0</v>
      </c>
      <c r="BO59" s="135">
        <f t="shared" si="35"/>
        <v>0</v>
      </c>
      <c r="BP59" s="151">
        <f t="shared" si="36"/>
        <v>0</v>
      </c>
      <c r="BR59" s="135">
        <f t="shared" si="37"/>
        <v>0</v>
      </c>
      <c r="BS59" s="135">
        <f t="shared" si="38"/>
        <v>0</v>
      </c>
      <c r="BT59" s="135">
        <f t="shared" si="39"/>
        <v>0</v>
      </c>
      <c r="BU59" s="151">
        <f t="shared" si="40"/>
        <v>0</v>
      </c>
    </row>
    <row r="60" spans="2:73" x14ac:dyDescent="0.25">
      <c r="B60" s="358" t="str">
        <f>IF(BasePop!B62="","",BasePop!B62)</f>
        <v/>
      </c>
      <c r="C60" s="359"/>
      <c r="D60" s="183"/>
      <c r="F60" s="135">
        <f>BasePop!K62*BasePop!S62</f>
        <v>0</v>
      </c>
      <c r="G60" s="186"/>
      <c r="H60" s="177">
        <f t="shared" si="19"/>
        <v>0</v>
      </c>
      <c r="J60" s="187"/>
      <c r="K60" s="135">
        <f t="shared" si="20"/>
        <v>0</v>
      </c>
      <c r="L60" s="135">
        <f>K60*BasePop!$L$10</f>
        <v>0</v>
      </c>
      <c r="M60" s="135">
        <f>K60*BasePop!$M$10</f>
        <v>0</v>
      </c>
      <c r="O60" s="135">
        <f t="shared" si="46"/>
        <v>0</v>
      </c>
      <c r="P60" s="135">
        <f t="shared" si="47"/>
        <v>0</v>
      </c>
      <c r="Q60" s="135">
        <f t="shared" si="48"/>
        <v>0</v>
      </c>
      <c r="R60" s="135">
        <f t="shared" si="49"/>
        <v>0</v>
      </c>
      <c r="S60" s="144"/>
      <c r="T60" s="135">
        <f t="shared" si="50"/>
        <v>0</v>
      </c>
      <c r="U60" s="135">
        <f t="shared" si="51"/>
        <v>0</v>
      </c>
      <c r="W60" s="135">
        <f t="shared" si="52"/>
        <v>0</v>
      </c>
      <c r="X60" s="135">
        <f t="shared" si="53"/>
        <v>0</v>
      </c>
      <c r="Y60" s="135">
        <f t="shared" si="54"/>
        <v>0</v>
      </c>
      <c r="Z60" s="135">
        <f t="shared" si="55"/>
        <v>0</v>
      </c>
      <c r="AA60" s="135">
        <f t="shared" si="56"/>
        <v>0</v>
      </c>
      <c r="AC60" s="135">
        <f t="shared" si="57"/>
        <v>0</v>
      </c>
      <c r="AE60" s="135">
        <f t="shared" si="58"/>
        <v>0</v>
      </c>
      <c r="AF60" s="135">
        <f t="shared" si="59"/>
        <v>0</v>
      </c>
      <c r="AH60" s="191"/>
      <c r="AI60" s="135">
        <f>BasePop!O62*BasePop!S62</f>
        <v>0</v>
      </c>
      <c r="AJ60" s="186"/>
      <c r="AK60" s="177">
        <f t="shared" si="21"/>
        <v>0</v>
      </c>
      <c r="AM60" s="187">
        <v>1</v>
      </c>
      <c r="AN60" s="135">
        <f t="shared" si="22"/>
        <v>0</v>
      </c>
      <c r="AO60" s="135">
        <f>AN60*BasePop!$P$10</f>
        <v>0</v>
      </c>
      <c r="AP60" s="135">
        <f>AN60*BasePop!$Q$10</f>
        <v>0</v>
      </c>
      <c r="AR60" s="135">
        <f t="shared" si="23"/>
        <v>0</v>
      </c>
      <c r="AS60" s="135">
        <f t="shared" si="24"/>
        <v>0</v>
      </c>
      <c r="AT60" s="135">
        <f t="shared" si="25"/>
        <v>0</v>
      </c>
      <c r="AU60" s="135">
        <f t="shared" si="26"/>
        <v>0</v>
      </c>
      <c r="AW60" s="135">
        <f t="shared" si="41"/>
        <v>0</v>
      </c>
      <c r="AX60" s="135">
        <f t="shared" si="42"/>
        <v>0</v>
      </c>
      <c r="AY60" s="135">
        <f t="shared" si="43"/>
        <v>0</v>
      </c>
      <c r="AZ60" s="135">
        <f t="shared" si="44"/>
        <v>0</v>
      </c>
      <c r="BA60" s="135">
        <f t="shared" si="45"/>
        <v>0</v>
      </c>
      <c r="BC60" s="135">
        <f t="shared" si="27"/>
        <v>0</v>
      </c>
      <c r="BE60" s="191"/>
      <c r="BF60" s="135">
        <f t="shared" si="28"/>
        <v>0</v>
      </c>
      <c r="BG60" s="135">
        <f t="shared" si="29"/>
        <v>0</v>
      </c>
      <c r="BH60" s="151">
        <f t="shared" si="30"/>
        <v>0</v>
      </c>
      <c r="BJ60" s="135">
        <f t="shared" si="31"/>
        <v>0</v>
      </c>
      <c r="BK60" s="135">
        <f t="shared" si="32"/>
        <v>0</v>
      </c>
      <c r="BL60" s="151">
        <f t="shared" si="33"/>
        <v>0</v>
      </c>
      <c r="BN60" s="135">
        <f t="shared" si="34"/>
        <v>0</v>
      </c>
      <c r="BO60" s="135">
        <f t="shared" si="35"/>
        <v>0</v>
      </c>
      <c r="BP60" s="151">
        <f t="shared" si="36"/>
        <v>0</v>
      </c>
      <c r="BR60" s="135">
        <f t="shared" si="37"/>
        <v>0</v>
      </c>
      <c r="BS60" s="135">
        <f t="shared" si="38"/>
        <v>0</v>
      </c>
      <c r="BT60" s="135">
        <f t="shared" si="39"/>
        <v>0</v>
      </c>
      <c r="BU60" s="151">
        <f t="shared" si="40"/>
        <v>0</v>
      </c>
    </row>
    <row r="61" spans="2:73" x14ac:dyDescent="0.25">
      <c r="B61" s="358" t="str">
        <f>IF(BasePop!B63="","",BasePop!B63)</f>
        <v/>
      </c>
      <c r="C61" s="359"/>
      <c r="D61" s="183"/>
      <c r="F61" s="135">
        <f>BasePop!K63*BasePop!S63</f>
        <v>0</v>
      </c>
      <c r="G61" s="186"/>
      <c r="H61" s="177">
        <f t="shared" si="19"/>
        <v>0</v>
      </c>
      <c r="J61" s="187"/>
      <c r="K61" s="135">
        <f t="shared" si="20"/>
        <v>0</v>
      </c>
      <c r="L61" s="135">
        <f>K61*BasePop!$L$10</f>
        <v>0</v>
      </c>
      <c r="M61" s="135">
        <f>K61*BasePop!$M$10</f>
        <v>0</v>
      </c>
      <c r="O61" s="135">
        <f t="shared" si="46"/>
        <v>0</v>
      </c>
      <c r="P61" s="135">
        <f t="shared" si="47"/>
        <v>0</v>
      </c>
      <c r="Q61" s="135">
        <f t="shared" si="48"/>
        <v>0</v>
      </c>
      <c r="R61" s="135">
        <f t="shared" si="49"/>
        <v>0</v>
      </c>
      <c r="S61" s="144"/>
      <c r="T61" s="135">
        <f t="shared" si="50"/>
        <v>0</v>
      </c>
      <c r="U61" s="135">
        <f t="shared" si="51"/>
        <v>0</v>
      </c>
      <c r="W61" s="135">
        <f t="shared" si="52"/>
        <v>0</v>
      </c>
      <c r="X61" s="135">
        <f t="shared" si="53"/>
        <v>0</v>
      </c>
      <c r="Y61" s="135">
        <f t="shared" si="54"/>
        <v>0</v>
      </c>
      <c r="Z61" s="135">
        <f t="shared" si="55"/>
        <v>0</v>
      </c>
      <c r="AA61" s="135">
        <f t="shared" si="56"/>
        <v>0</v>
      </c>
      <c r="AC61" s="135">
        <f t="shared" si="57"/>
        <v>0</v>
      </c>
      <c r="AE61" s="135">
        <f t="shared" si="58"/>
        <v>0</v>
      </c>
      <c r="AF61" s="135">
        <f t="shared" si="59"/>
        <v>0</v>
      </c>
      <c r="AH61" s="191"/>
      <c r="AI61" s="135">
        <f>BasePop!O63*BasePop!S63</f>
        <v>0</v>
      </c>
      <c r="AJ61" s="186"/>
      <c r="AK61" s="177">
        <f t="shared" si="21"/>
        <v>0</v>
      </c>
      <c r="AM61" s="187">
        <v>1</v>
      </c>
      <c r="AN61" s="135">
        <f t="shared" si="22"/>
        <v>0</v>
      </c>
      <c r="AO61" s="135">
        <f>AN61*BasePop!$P$10</f>
        <v>0</v>
      </c>
      <c r="AP61" s="135">
        <f>AN61*BasePop!$Q$10</f>
        <v>0</v>
      </c>
      <c r="AR61" s="135">
        <f t="shared" si="23"/>
        <v>0</v>
      </c>
      <c r="AS61" s="135">
        <f t="shared" si="24"/>
        <v>0</v>
      </c>
      <c r="AT61" s="135">
        <f t="shared" si="25"/>
        <v>0</v>
      </c>
      <c r="AU61" s="135">
        <f t="shared" si="26"/>
        <v>0</v>
      </c>
      <c r="AW61" s="135">
        <f t="shared" si="41"/>
        <v>0</v>
      </c>
      <c r="AX61" s="135">
        <f t="shared" si="42"/>
        <v>0</v>
      </c>
      <c r="AY61" s="135">
        <f t="shared" si="43"/>
        <v>0</v>
      </c>
      <c r="AZ61" s="135">
        <f t="shared" si="44"/>
        <v>0</v>
      </c>
      <c r="BA61" s="135">
        <f t="shared" si="45"/>
        <v>0</v>
      </c>
      <c r="BC61" s="135">
        <f t="shared" si="27"/>
        <v>0</v>
      </c>
      <c r="BE61" s="191"/>
      <c r="BF61" s="135">
        <f t="shared" si="28"/>
        <v>0</v>
      </c>
      <c r="BG61" s="135">
        <f t="shared" si="29"/>
        <v>0</v>
      </c>
      <c r="BH61" s="151">
        <f t="shared" si="30"/>
        <v>0</v>
      </c>
      <c r="BJ61" s="135">
        <f t="shared" si="31"/>
        <v>0</v>
      </c>
      <c r="BK61" s="135">
        <f t="shared" si="32"/>
        <v>0</v>
      </c>
      <c r="BL61" s="151">
        <f t="shared" si="33"/>
        <v>0</v>
      </c>
      <c r="BN61" s="135">
        <f t="shared" si="34"/>
        <v>0</v>
      </c>
      <c r="BO61" s="135">
        <f t="shared" si="35"/>
        <v>0</v>
      </c>
      <c r="BP61" s="151">
        <f t="shared" si="36"/>
        <v>0</v>
      </c>
      <c r="BR61" s="135">
        <f t="shared" si="37"/>
        <v>0</v>
      </c>
      <c r="BS61" s="135">
        <f t="shared" si="38"/>
        <v>0</v>
      </c>
      <c r="BT61" s="135">
        <f t="shared" si="39"/>
        <v>0</v>
      </c>
      <c r="BU61" s="151">
        <f t="shared" si="40"/>
        <v>0</v>
      </c>
    </row>
    <row r="62" spans="2:73" x14ac:dyDescent="0.25">
      <c r="B62" s="358" t="str">
        <f>IF(BasePop!B64="","",BasePop!B64)</f>
        <v/>
      </c>
      <c r="C62" s="359"/>
      <c r="D62" s="183"/>
      <c r="F62" s="135">
        <f>BasePop!K64*BasePop!S64</f>
        <v>0</v>
      </c>
      <c r="G62" s="186"/>
      <c r="H62" s="177">
        <f t="shared" si="19"/>
        <v>0</v>
      </c>
      <c r="J62" s="187"/>
      <c r="K62" s="135">
        <f t="shared" si="20"/>
        <v>0</v>
      </c>
      <c r="L62" s="135">
        <f>K62*BasePop!$L$10</f>
        <v>0</v>
      </c>
      <c r="M62" s="135">
        <f>K62*BasePop!$M$10</f>
        <v>0</v>
      </c>
      <c r="O62" s="135">
        <f t="shared" si="46"/>
        <v>0</v>
      </c>
      <c r="P62" s="135">
        <f t="shared" si="47"/>
        <v>0</v>
      </c>
      <c r="Q62" s="135">
        <f t="shared" si="48"/>
        <v>0</v>
      </c>
      <c r="R62" s="135">
        <f t="shared" si="49"/>
        <v>0</v>
      </c>
      <c r="S62" s="144"/>
      <c r="T62" s="135">
        <f t="shared" si="50"/>
        <v>0</v>
      </c>
      <c r="U62" s="135">
        <f t="shared" si="51"/>
        <v>0</v>
      </c>
      <c r="W62" s="135">
        <f t="shared" si="52"/>
        <v>0</v>
      </c>
      <c r="X62" s="135">
        <f t="shared" si="53"/>
        <v>0</v>
      </c>
      <c r="Y62" s="135">
        <f t="shared" si="54"/>
        <v>0</v>
      </c>
      <c r="Z62" s="135">
        <f t="shared" si="55"/>
        <v>0</v>
      </c>
      <c r="AA62" s="135">
        <f t="shared" si="56"/>
        <v>0</v>
      </c>
      <c r="AC62" s="135">
        <f t="shared" si="57"/>
        <v>0</v>
      </c>
      <c r="AE62" s="135">
        <f t="shared" si="58"/>
        <v>0</v>
      </c>
      <c r="AF62" s="135">
        <f t="shared" si="59"/>
        <v>0</v>
      </c>
      <c r="AH62" s="191"/>
      <c r="AI62" s="135">
        <f>BasePop!O64*BasePop!S64</f>
        <v>0</v>
      </c>
      <c r="AJ62" s="186"/>
      <c r="AK62" s="177">
        <f t="shared" si="21"/>
        <v>0</v>
      </c>
      <c r="AM62" s="187">
        <v>1</v>
      </c>
      <c r="AN62" s="135">
        <f t="shared" si="22"/>
        <v>0</v>
      </c>
      <c r="AO62" s="135">
        <f>AN62*BasePop!$P$10</f>
        <v>0</v>
      </c>
      <c r="AP62" s="135">
        <f>AN62*BasePop!$Q$10</f>
        <v>0</v>
      </c>
      <c r="AR62" s="135">
        <f t="shared" si="23"/>
        <v>0</v>
      </c>
      <c r="AS62" s="135">
        <f t="shared" si="24"/>
        <v>0</v>
      </c>
      <c r="AT62" s="135">
        <f t="shared" si="25"/>
        <v>0</v>
      </c>
      <c r="AU62" s="135">
        <f t="shared" si="26"/>
        <v>0</v>
      </c>
      <c r="AW62" s="135">
        <f t="shared" si="41"/>
        <v>0</v>
      </c>
      <c r="AX62" s="135">
        <f t="shared" si="42"/>
        <v>0</v>
      </c>
      <c r="AY62" s="135">
        <f t="shared" si="43"/>
        <v>0</v>
      </c>
      <c r="AZ62" s="135">
        <f t="shared" si="44"/>
        <v>0</v>
      </c>
      <c r="BA62" s="135">
        <f t="shared" si="45"/>
        <v>0</v>
      </c>
      <c r="BC62" s="135">
        <f t="shared" si="27"/>
        <v>0</v>
      </c>
      <c r="BE62" s="191"/>
      <c r="BF62" s="135">
        <f t="shared" si="28"/>
        <v>0</v>
      </c>
      <c r="BG62" s="135">
        <f t="shared" si="29"/>
        <v>0</v>
      </c>
      <c r="BH62" s="151">
        <f t="shared" si="30"/>
        <v>0</v>
      </c>
      <c r="BJ62" s="135">
        <f t="shared" si="31"/>
        <v>0</v>
      </c>
      <c r="BK62" s="135">
        <f t="shared" si="32"/>
        <v>0</v>
      </c>
      <c r="BL62" s="151">
        <f t="shared" si="33"/>
        <v>0</v>
      </c>
      <c r="BN62" s="135">
        <f t="shared" si="34"/>
        <v>0</v>
      </c>
      <c r="BO62" s="135">
        <f t="shared" si="35"/>
        <v>0</v>
      </c>
      <c r="BP62" s="151">
        <f t="shared" si="36"/>
        <v>0</v>
      </c>
      <c r="BR62" s="135">
        <f t="shared" si="37"/>
        <v>0</v>
      </c>
      <c r="BS62" s="135">
        <f t="shared" si="38"/>
        <v>0</v>
      </c>
      <c r="BT62" s="135">
        <f t="shared" si="39"/>
        <v>0</v>
      </c>
      <c r="BU62" s="151">
        <f t="shared" si="40"/>
        <v>0</v>
      </c>
    </row>
    <row r="63" spans="2:73" x14ac:dyDescent="0.25">
      <c r="B63" s="358" t="str">
        <f>IF(BasePop!B65="","",BasePop!B65)</f>
        <v/>
      </c>
      <c r="C63" s="359"/>
      <c r="D63" s="183"/>
      <c r="F63" s="135">
        <f>BasePop!K65*BasePop!S65</f>
        <v>0</v>
      </c>
      <c r="G63" s="186"/>
      <c r="H63" s="177">
        <f t="shared" si="19"/>
        <v>0</v>
      </c>
      <c r="J63" s="187"/>
      <c r="K63" s="135">
        <f t="shared" si="20"/>
        <v>0</v>
      </c>
      <c r="L63" s="135">
        <f>K63*BasePop!$L$10</f>
        <v>0</v>
      </c>
      <c r="M63" s="135">
        <f>K63*BasePop!$M$10</f>
        <v>0</v>
      </c>
      <c r="O63" s="135">
        <f t="shared" si="46"/>
        <v>0</v>
      </c>
      <c r="P63" s="135">
        <f t="shared" si="47"/>
        <v>0</v>
      </c>
      <c r="Q63" s="135">
        <f t="shared" si="48"/>
        <v>0</v>
      </c>
      <c r="R63" s="135">
        <f t="shared" si="49"/>
        <v>0</v>
      </c>
      <c r="S63" s="144"/>
      <c r="T63" s="135">
        <f t="shared" si="50"/>
        <v>0</v>
      </c>
      <c r="U63" s="135">
        <f t="shared" si="51"/>
        <v>0</v>
      </c>
      <c r="W63" s="135">
        <f t="shared" si="52"/>
        <v>0</v>
      </c>
      <c r="X63" s="135">
        <f t="shared" si="53"/>
        <v>0</v>
      </c>
      <c r="Y63" s="135">
        <f t="shared" si="54"/>
        <v>0</v>
      </c>
      <c r="Z63" s="135">
        <f t="shared" si="55"/>
        <v>0</v>
      </c>
      <c r="AA63" s="135">
        <f t="shared" si="56"/>
        <v>0</v>
      </c>
      <c r="AC63" s="135">
        <f t="shared" si="57"/>
        <v>0</v>
      </c>
      <c r="AE63" s="135">
        <f t="shared" si="58"/>
        <v>0</v>
      </c>
      <c r="AF63" s="135">
        <f t="shared" si="59"/>
        <v>0</v>
      </c>
      <c r="AH63" s="191"/>
      <c r="AI63" s="135">
        <f>BasePop!O65*BasePop!S65</f>
        <v>0</v>
      </c>
      <c r="AJ63" s="186"/>
      <c r="AK63" s="177">
        <f t="shared" si="21"/>
        <v>0</v>
      </c>
      <c r="AM63" s="187">
        <v>1</v>
      </c>
      <c r="AN63" s="135">
        <f t="shared" si="22"/>
        <v>0</v>
      </c>
      <c r="AO63" s="135">
        <f>AN63*BasePop!$P$10</f>
        <v>0</v>
      </c>
      <c r="AP63" s="135">
        <f>AN63*BasePop!$Q$10</f>
        <v>0</v>
      </c>
      <c r="AR63" s="135">
        <f t="shared" si="23"/>
        <v>0</v>
      </c>
      <c r="AS63" s="135">
        <f t="shared" si="24"/>
        <v>0</v>
      </c>
      <c r="AT63" s="135">
        <f t="shared" si="25"/>
        <v>0</v>
      </c>
      <c r="AU63" s="135">
        <f t="shared" si="26"/>
        <v>0</v>
      </c>
      <c r="AW63" s="135">
        <f t="shared" si="41"/>
        <v>0</v>
      </c>
      <c r="AX63" s="135">
        <f t="shared" si="42"/>
        <v>0</v>
      </c>
      <c r="AY63" s="135">
        <f t="shared" si="43"/>
        <v>0</v>
      </c>
      <c r="AZ63" s="135">
        <f t="shared" si="44"/>
        <v>0</v>
      </c>
      <c r="BA63" s="135">
        <f t="shared" si="45"/>
        <v>0</v>
      </c>
      <c r="BC63" s="135">
        <f t="shared" si="27"/>
        <v>0</v>
      </c>
      <c r="BE63" s="191"/>
      <c r="BF63" s="135">
        <f t="shared" si="28"/>
        <v>0</v>
      </c>
      <c r="BG63" s="135">
        <f t="shared" si="29"/>
        <v>0</v>
      </c>
      <c r="BH63" s="151">
        <f t="shared" si="30"/>
        <v>0</v>
      </c>
      <c r="BJ63" s="135">
        <f t="shared" si="31"/>
        <v>0</v>
      </c>
      <c r="BK63" s="135">
        <f t="shared" si="32"/>
        <v>0</v>
      </c>
      <c r="BL63" s="151">
        <f t="shared" si="33"/>
        <v>0</v>
      </c>
      <c r="BN63" s="135">
        <f t="shared" si="34"/>
        <v>0</v>
      </c>
      <c r="BO63" s="135">
        <f t="shared" si="35"/>
        <v>0</v>
      </c>
      <c r="BP63" s="151">
        <f t="shared" si="36"/>
        <v>0</v>
      </c>
      <c r="BR63" s="135">
        <f t="shared" si="37"/>
        <v>0</v>
      </c>
      <c r="BS63" s="135">
        <f t="shared" si="38"/>
        <v>0</v>
      </c>
      <c r="BT63" s="135">
        <f t="shared" si="39"/>
        <v>0</v>
      </c>
      <c r="BU63" s="151">
        <f t="shared" si="40"/>
        <v>0</v>
      </c>
    </row>
    <row r="64" spans="2:73" x14ac:dyDescent="0.25">
      <c r="B64" s="136"/>
      <c r="C64" s="136"/>
      <c r="D64" s="136"/>
    </row>
    <row r="65" spans="2:4" x14ac:dyDescent="0.25">
      <c r="B65" s="136"/>
      <c r="C65" s="136"/>
      <c r="D65" s="136"/>
    </row>
    <row r="66" spans="2:4" x14ac:dyDescent="0.25">
      <c r="B66" s="136"/>
      <c r="C66" s="136"/>
      <c r="D66" s="136"/>
    </row>
    <row r="67" spans="2:4" x14ac:dyDescent="0.25">
      <c r="B67" s="137"/>
      <c r="C67" s="137"/>
      <c r="D67" s="137"/>
    </row>
  </sheetData>
  <sheetProtection sheet="1" objects="1" scenarios="1"/>
  <mergeCells count="137">
    <mergeCell ref="BR5:BU5"/>
    <mergeCell ref="BR6:BU6"/>
    <mergeCell ref="BR7:BR8"/>
    <mergeCell ref="BT7:BT8"/>
    <mergeCell ref="BR9:BR10"/>
    <mergeCell ref="BS8:BS9"/>
    <mergeCell ref="BT9:BU9"/>
    <mergeCell ref="BU7:BU8"/>
    <mergeCell ref="BJ5:BL5"/>
    <mergeCell ref="BJ6:BL6"/>
    <mergeCell ref="BJ7:BJ8"/>
    <mergeCell ref="BK7:BK8"/>
    <mergeCell ref="BL7:BL8"/>
    <mergeCell ref="BJ9:BJ10"/>
    <mergeCell ref="BK9:BL9"/>
    <mergeCell ref="BN5:BP5"/>
    <mergeCell ref="BN6:BP6"/>
    <mergeCell ref="BN7:BN8"/>
    <mergeCell ref="BO7:BO8"/>
    <mergeCell ref="BP7:BP8"/>
    <mergeCell ref="BN9:BN10"/>
    <mergeCell ref="BO9:BP9"/>
    <mergeCell ref="F7:F10"/>
    <mergeCell ref="O5:R5"/>
    <mergeCell ref="T5:U5"/>
    <mergeCell ref="W5:AA5"/>
    <mergeCell ref="AC5:AF5"/>
    <mergeCell ref="F6:H6"/>
    <mergeCell ref="F5:H5"/>
    <mergeCell ref="J5:M5"/>
    <mergeCell ref="O6:R6"/>
    <mergeCell ref="M9:M10"/>
    <mergeCell ref="G7:G10"/>
    <mergeCell ref="J7:J10"/>
    <mergeCell ref="H7:H10"/>
    <mergeCell ref="AR5:AU5"/>
    <mergeCell ref="AW5:BA5"/>
    <mergeCell ref="AR6:AU6"/>
    <mergeCell ref="AY7:AY8"/>
    <mergeCell ref="B6:D7"/>
    <mergeCell ref="B8:D9"/>
    <mergeCell ref="B10:C10"/>
    <mergeCell ref="B12:D12"/>
    <mergeCell ref="B14:C14"/>
    <mergeCell ref="W7:W8"/>
    <mergeCell ref="T6:U6"/>
    <mergeCell ref="W6:AA6"/>
    <mergeCell ref="AC6:AF6"/>
    <mergeCell ref="AE7:AF7"/>
    <mergeCell ref="AC7:AC8"/>
    <mergeCell ref="AA7:AA8"/>
    <mergeCell ref="Z7:Z8"/>
    <mergeCell ref="Y7:Y8"/>
    <mergeCell ref="X7:X8"/>
    <mergeCell ref="O7:P7"/>
    <mergeCell ref="K7:M8"/>
    <mergeCell ref="J6:M6"/>
    <mergeCell ref="K9:K10"/>
    <mergeCell ref="L9:L10"/>
    <mergeCell ref="B20:C20"/>
    <mergeCell ref="B21:C21"/>
    <mergeCell ref="B22:C22"/>
    <mergeCell ref="B23:C23"/>
    <mergeCell ref="B24:C24"/>
    <mergeCell ref="B15:C15"/>
    <mergeCell ref="B16:C16"/>
    <mergeCell ref="B17:C17"/>
    <mergeCell ref="B18:C18"/>
    <mergeCell ref="B19:C19"/>
    <mergeCell ref="B30:C30"/>
    <mergeCell ref="B31:C31"/>
    <mergeCell ref="B32:C32"/>
    <mergeCell ref="B33:C33"/>
    <mergeCell ref="B34:C34"/>
    <mergeCell ref="B25:C25"/>
    <mergeCell ref="B26:C26"/>
    <mergeCell ref="B27:C27"/>
    <mergeCell ref="B28:C28"/>
    <mergeCell ref="B29:C29"/>
    <mergeCell ref="B40:C40"/>
    <mergeCell ref="B41:C41"/>
    <mergeCell ref="B42:C42"/>
    <mergeCell ref="B43:C43"/>
    <mergeCell ref="B44:C44"/>
    <mergeCell ref="B35:C35"/>
    <mergeCell ref="B36:C36"/>
    <mergeCell ref="B37:C37"/>
    <mergeCell ref="B38:C38"/>
    <mergeCell ref="B39:C39"/>
    <mergeCell ref="B60:C60"/>
    <mergeCell ref="B61:C61"/>
    <mergeCell ref="B62:C62"/>
    <mergeCell ref="B63:C63"/>
    <mergeCell ref="AI5:AK5"/>
    <mergeCell ref="AI6:AK6"/>
    <mergeCell ref="AI7:AI10"/>
    <mergeCell ref="AJ7:AJ10"/>
    <mergeCell ref="AK7:AK10"/>
    <mergeCell ref="B55:C55"/>
    <mergeCell ref="B56:C56"/>
    <mergeCell ref="B57:C57"/>
    <mergeCell ref="B58:C58"/>
    <mergeCell ref="B59:C59"/>
    <mergeCell ref="B50:C50"/>
    <mergeCell ref="B51:C51"/>
    <mergeCell ref="B52:C52"/>
    <mergeCell ref="B53:C53"/>
    <mergeCell ref="B54:C54"/>
    <mergeCell ref="B45:C45"/>
    <mergeCell ref="B46:C46"/>
    <mergeCell ref="B47:C47"/>
    <mergeCell ref="B48:C48"/>
    <mergeCell ref="B49:C49"/>
    <mergeCell ref="H3:K3"/>
    <mergeCell ref="AJ3:AL3"/>
    <mergeCell ref="BG3:BI3"/>
    <mergeCell ref="AZ7:AZ8"/>
    <mergeCell ref="BA7:BA8"/>
    <mergeCell ref="BC7:BC8"/>
    <mergeCell ref="AM7:AM10"/>
    <mergeCell ref="AN7:AP8"/>
    <mergeCell ref="AR7:AS7"/>
    <mergeCell ref="AW7:AW8"/>
    <mergeCell ref="AX7:AX8"/>
    <mergeCell ref="AN9:AN10"/>
    <mergeCell ref="AO9:AO10"/>
    <mergeCell ref="AP9:AP10"/>
    <mergeCell ref="BF9:BF10"/>
    <mergeCell ref="BF7:BF8"/>
    <mergeCell ref="BG7:BG8"/>
    <mergeCell ref="BH7:BH8"/>
    <mergeCell ref="BF6:BH6"/>
    <mergeCell ref="BF5:BH5"/>
    <mergeCell ref="BG9:BH9"/>
    <mergeCell ref="AM6:AP6"/>
    <mergeCell ref="AW6:BA6"/>
    <mergeCell ref="AM5:AP5"/>
  </mergeCells>
  <hyperlinks>
    <hyperlink ref="H3" location="Tutorial!O126" display="Tutorial - Programação APS - Gestante"/>
    <hyperlink ref="AJ3" location="Tutorial!A231" display="Tutorial - Programação APS - Criança"/>
    <hyperlink ref="BG3" location="Tutorial!A295" display="Tutorial - Capacidade Operacional"/>
    <hyperlink ref="H3:K3" location="Tutorial!O126" display="Tutorial - Programação APS - Gestante"/>
    <hyperlink ref="BG3:BI3" location="Tutorial!A295" display="Tutorial - Capacidade Operacional APS"/>
  </hyperlinks>
  <pageMargins left="0.511811024" right="0.511811024" top="0.78740157499999996" bottom="0.78740157499999996" header="0.31496062000000002" footer="0.31496062000000002"/>
  <pageSetup paperSize="9" orientation="landscape" r:id="rId1"/>
  <ignoredErrors>
    <ignoredError sqref="J13 V54:V58 V60:V63 V47:V52 V14 AD53 T14 O14:Q14 H13 F12 H15 F13:G13 K15:K63 K14 F14:F63 X14:Z14 H12 G56:H63 H16:H31 H32:H55" unlockedFormula="1"/>
    <ignoredError sqref="V53 V59" formula="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Y66"/>
  <sheetViews>
    <sheetView showGridLines="0" zoomScale="120" zoomScaleNormal="120" workbookViewId="0">
      <pane xSplit="4" ySplit="11" topLeftCell="BP14" activePane="bottomRight" state="frozen"/>
      <selection pane="topRight" activeCell="E1" sqref="E1"/>
      <selection pane="bottomLeft" activeCell="A12" sqref="A12"/>
      <selection pane="bottomRight" activeCell="AA14" sqref="AA14:AA37"/>
    </sheetView>
  </sheetViews>
  <sheetFormatPr defaultRowHeight="12.75" x14ac:dyDescent="0.25"/>
  <cols>
    <col min="1" max="1" width="1.7109375" style="117" customWidth="1"/>
    <col min="2" max="3" width="15.7109375" style="117" customWidth="1"/>
    <col min="4" max="4" width="5.7109375" style="117" customWidth="1"/>
    <col min="5" max="5" width="2.7109375" style="117" customWidth="1"/>
    <col min="6" max="6" width="15.7109375" style="117" customWidth="1"/>
    <col min="7" max="7" width="2.7109375" style="117" customWidth="1"/>
    <col min="8" max="9" width="15.7109375" style="121" customWidth="1"/>
    <col min="10" max="10" width="2.7109375" style="117" customWidth="1"/>
    <col min="11" max="16" width="15.7109375" style="117" customWidth="1"/>
    <col min="17" max="17" width="2.7109375" style="117" customWidth="1"/>
    <col min="18" max="22" width="15.7109375" style="117" customWidth="1"/>
    <col min="23" max="24" width="5.7109375" style="117" customWidth="1"/>
    <col min="25" max="25" width="15.7109375" style="117" customWidth="1"/>
    <col min="26" max="26" width="2.7109375" style="117" customWidth="1"/>
    <col min="27" max="28" width="15.7109375" style="121" customWidth="1"/>
    <col min="29" max="29" width="2.7109375" style="117" customWidth="1"/>
    <col min="30" max="36" width="15.7109375" style="117" customWidth="1"/>
    <col min="37" max="38" width="5.7109375" style="117" customWidth="1"/>
    <col min="39" max="41" width="15.7109375" style="121" customWidth="1"/>
    <col min="42" max="42" width="2.7109375" style="117" customWidth="1"/>
    <col min="43" max="45" width="15.7109375" style="121" customWidth="1"/>
    <col min="46" max="46" width="2.7109375" style="117" customWidth="1"/>
    <col min="47" max="49" width="15.7109375" style="121" customWidth="1"/>
    <col min="50" max="50" width="2.7109375" style="117" customWidth="1"/>
    <col min="51" max="53" width="15.7109375" style="121" customWidth="1"/>
    <col min="54" max="54" width="2.7109375" style="117" customWidth="1"/>
    <col min="55" max="57" width="15.7109375" style="121" customWidth="1"/>
    <col min="58" max="58" width="2.7109375" style="117" customWidth="1"/>
    <col min="59" max="61" width="15.7109375" style="121" customWidth="1"/>
    <col min="62" max="62" width="2.7109375" style="117" customWidth="1"/>
    <col min="63" max="65" width="15.7109375" style="121" customWidth="1"/>
    <col min="66" max="66" width="2.7109375" style="117" customWidth="1"/>
    <col min="67" max="69" width="15.7109375" style="121" customWidth="1"/>
    <col min="70" max="16384" width="9.140625" style="117"/>
  </cols>
  <sheetData>
    <row r="1" spans="2:103" s="114" customFormat="1" ht="5.0999999999999996" customHeight="1" x14ac:dyDescent="0.25">
      <c r="H1" s="115"/>
      <c r="J1" s="115"/>
      <c r="AA1" s="115"/>
      <c r="AC1" s="115"/>
    </row>
    <row r="2" spans="2:103" ht="24" thickBot="1" x14ac:dyDescent="0.3">
      <c r="B2" s="116" t="s">
        <v>478</v>
      </c>
      <c r="C2" s="116"/>
      <c r="D2" s="116"/>
      <c r="E2" s="114"/>
      <c r="F2" s="114"/>
      <c r="H2" s="117"/>
      <c r="I2" s="180" t="s">
        <v>655</v>
      </c>
      <c r="L2" s="114"/>
      <c r="M2" s="114"/>
      <c r="N2" s="114"/>
      <c r="O2" s="118"/>
      <c r="W2" s="118"/>
      <c r="X2" s="190"/>
      <c r="Y2" s="180" t="s">
        <v>654</v>
      </c>
      <c r="AA2" s="117"/>
      <c r="AB2" s="114"/>
      <c r="AC2" s="114"/>
      <c r="AD2" s="114"/>
      <c r="AE2" s="118"/>
      <c r="AF2" s="118"/>
      <c r="AK2" s="118"/>
      <c r="AL2" s="190"/>
      <c r="AM2" s="180" t="s">
        <v>594</v>
      </c>
      <c r="AN2" s="180"/>
      <c r="AO2" s="180"/>
      <c r="AP2" s="118"/>
      <c r="AQ2" s="180"/>
      <c r="AR2" s="180"/>
      <c r="AS2" s="180"/>
      <c r="AT2" s="118"/>
      <c r="AU2" s="180"/>
      <c r="AV2" s="180"/>
      <c r="AW2" s="180"/>
      <c r="AX2" s="118"/>
      <c r="AY2" s="180"/>
      <c r="AZ2" s="180"/>
      <c r="BA2" s="180"/>
      <c r="BB2" s="118"/>
      <c r="BC2" s="180"/>
      <c r="BD2" s="180"/>
      <c r="BE2" s="180"/>
      <c r="BF2" s="118"/>
      <c r="BG2" s="180"/>
      <c r="BH2" s="180"/>
      <c r="BI2" s="180"/>
      <c r="BJ2" s="118"/>
      <c r="BK2" s="180"/>
      <c r="BL2" s="180"/>
      <c r="BM2" s="180"/>
      <c r="BN2" s="118"/>
      <c r="BO2" s="180"/>
      <c r="BP2" s="180"/>
      <c r="BQ2" s="180"/>
      <c r="BU2" s="114"/>
      <c r="BV2" s="114"/>
      <c r="BW2" s="114"/>
      <c r="BX2" s="114"/>
      <c r="BY2" s="114"/>
      <c r="BZ2" s="118"/>
      <c r="CA2" s="118"/>
      <c r="CB2" s="118"/>
      <c r="CC2" s="118"/>
      <c r="CD2" s="118"/>
      <c r="CE2" s="118"/>
      <c r="CF2" s="118"/>
      <c r="CG2" s="118"/>
      <c r="CH2" s="118"/>
      <c r="CI2" s="118"/>
      <c r="CJ2" s="118"/>
      <c r="CK2" s="118"/>
      <c r="CL2" s="118"/>
      <c r="CM2" s="118"/>
      <c r="CN2" s="118"/>
      <c r="CO2" s="119"/>
      <c r="CP2" s="119"/>
      <c r="CQ2" s="119"/>
      <c r="CR2" s="119"/>
      <c r="CS2" s="118"/>
      <c r="CT2" s="118"/>
      <c r="CU2" s="118"/>
      <c r="CV2" s="118"/>
      <c r="CW2" s="118"/>
      <c r="CX2" s="118"/>
      <c r="CY2" s="118"/>
    </row>
    <row r="3" spans="2:103" ht="20.100000000000001" customHeight="1" thickBot="1" x14ac:dyDescent="0.3">
      <c r="B3" s="179" t="s">
        <v>481</v>
      </c>
      <c r="C3" s="179"/>
      <c r="D3" s="179"/>
      <c r="E3" s="120"/>
      <c r="F3" s="120"/>
      <c r="G3" s="120"/>
      <c r="H3" s="117"/>
      <c r="I3" s="184" t="s">
        <v>531</v>
      </c>
      <c r="J3" s="345" t="s">
        <v>736</v>
      </c>
      <c r="K3" s="345"/>
      <c r="L3" s="346"/>
      <c r="M3" s="114"/>
      <c r="N3" s="121"/>
      <c r="O3" s="115"/>
      <c r="P3" s="121"/>
      <c r="Q3" s="121"/>
      <c r="R3" s="121"/>
      <c r="T3" s="121"/>
      <c r="U3" s="115"/>
      <c r="W3" s="180"/>
      <c r="X3" s="191"/>
      <c r="Y3" s="184" t="s">
        <v>531</v>
      </c>
      <c r="Z3" s="345" t="s">
        <v>735</v>
      </c>
      <c r="AA3" s="345"/>
      <c r="AB3" s="346"/>
      <c r="AC3" s="121"/>
      <c r="AD3" s="121"/>
      <c r="AE3" s="115"/>
      <c r="AF3" s="115"/>
      <c r="AG3" s="121"/>
      <c r="AH3" s="121"/>
      <c r="AI3" s="121"/>
      <c r="AJ3" s="121"/>
      <c r="AK3" s="180"/>
      <c r="AL3" s="191"/>
      <c r="AM3" s="184" t="s">
        <v>531</v>
      </c>
      <c r="AN3" s="345" t="s">
        <v>738</v>
      </c>
      <c r="AO3" s="345"/>
      <c r="AP3" s="346"/>
      <c r="AQ3" s="117"/>
      <c r="AR3" s="117"/>
      <c r="AS3" s="117"/>
      <c r="AU3" s="117"/>
      <c r="AV3" s="117"/>
      <c r="AW3" s="117"/>
      <c r="AY3" s="117"/>
      <c r="AZ3" s="117"/>
      <c r="BA3" s="117"/>
      <c r="BC3" s="117"/>
      <c r="BD3" s="117"/>
      <c r="BE3" s="117"/>
      <c r="BG3" s="117"/>
      <c r="BH3" s="117"/>
      <c r="BI3" s="117"/>
      <c r="BK3" s="117"/>
      <c r="BL3" s="117"/>
      <c r="BM3" s="117"/>
      <c r="BO3" s="117"/>
      <c r="BP3" s="117"/>
      <c r="BQ3" s="117"/>
    </row>
    <row r="4" spans="2:103" ht="5.0999999999999996" customHeight="1" x14ac:dyDescent="0.25">
      <c r="B4" s="114"/>
      <c r="C4" s="114"/>
      <c r="D4" s="114"/>
      <c r="Q4" s="114"/>
      <c r="X4" s="191"/>
      <c r="AL4" s="191"/>
      <c r="BR4" s="114"/>
      <c r="BS4" s="114"/>
      <c r="BT4" s="114"/>
      <c r="BU4" s="114"/>
      <c r="BV4" s="118"/>
      <c r="BW4" s="118"/>
      <c r="BX4" s="118"/>
      <c r="BY4" s="118"/>
      <c r="BZ4" s="118"/>
      <c r="CA4" s="118"/>
      <c r="CB4" s="118"/>
    </row>
    <row r="5" spans="2:103" s="123" customFormat="1" ht="15" customHeight="1" x14ac:dyDescent="0.25">
      <c r="B5" s="123" t="s">
        <v>326</v>
      </c>
      <c r="F5" s="172" t="s">
        <v>354</v>
      </c>
      <c r="G5" s="117"/>
      <c r="H5" s="329" t="s">
        <v>356</v>
      </c>
      <c r="I5" s="329"/>
      <c r="J5" s="117"/>
      <c r="K5" s="329" t="s">
        <v>371</v>
      </c>
      <c r="L5" s="329"/>
      <c r="M5" s="329"/>
      <c r="N5" s="329"/>
      <c r="O5" s="329"/>
      <c r="P5" s="329"/>
      <c r="Q5" s="114"/>
      <c r="R5" s="360" t="s">
        <v>371</v>
      </c>
      <c r="S5" s="360"/>
      <c r="T5" s="360"/>
      <c r="U5" s="360"/>
      <c r="V5" s="360"/>
      <c r="X5" s="192"/>
      <c r="Y5" s="172" t="s">
        <v>656</v>
      </c>
      <c r="Z5" s="117"/>
      <c r="AA5" s="329" t="s">
        <v>660</v>
      </c>
      <c r="AB5" s="329"/>
      <c r="AC5" s="117"/>
      <c r="AD5" s="329" t="s">
        <v>710</v>
      </c>
      <c r="AE5" s="329"/>
      <c r="AF5" s="329"/>
      <c r="AG5" s="329"/>
      <c r="AH5" s="329"/>
      <c r="AI5" s="329"/>
      <c r="AJ5" s="329"/>
      <c r="AL5" s="192"/>
      <c r="AM5" s="355" t="s">
        <v>711</v>
      </c>
      <c r="AN5" s="355"/>
      <c r="AO5" s="355"/>
      <c r="AQ5" s="355"/>
      <c r="AR5" s="355"/>
      <c r="AS5" s="355"/>
      <c r="AU5" s="355"/>
      <c r="AV5" s="355"/>
      <c r="AW5" s="355"/>
      <c r="AY5" s="355"/>
      <c r="AZ5" s="355"/>
      <c r="BA5" s="355"/>
      <c r="BC5" s="355"/>
      <c r="BD5" s="355"/>
      <c r="BE5" s="355"/>
      <c r="BG5" s="355"/>
      <c r="BH5" s="355"/>
      <c r="BI5" s="355"/>
      <c r="BK5" s="355"/>
      <c r="BL5" s="355"/>
      <c r="BM5" s="355"/>
      <c r="BO5" s="355"/>
      <c r="BP5" s="355"/>
      <c r="BQ5" s="355"/>
      <c r="BR5" s="114"/>
      <c r="BS5" s="114"/>
      <c r="BT5" s="114"/>
      <c r="BU5" s="114"/>
      <c r="BV5" s="118"/>
      <c r="BW5" s="118"/>
      <c r="BX5" s="118"/>
      <c r="BY5" s="118"/>
      <c r="BZ5" s="118"/>
      <c r="CA5" s="118"/>
      <c r="CB5" s="118"/>
    </row>
    <row r="6" spans="2:103" s="125" customFormat="1" ht="30" customHeight="1" x14ac:dyDescent="0.25">
      <c r="B6" s="371" t="s">
        <v>477</v>
      </c>
      <c r="C6" s="372"/>
      <c r="D6" s="373"/>
      <c r="F6" s="347" t="s">
        <v>115</v>
      </c>
      <c r="G6" s="117"/>
      <c r="H6" s="380" t="s">
        <v>93</v>
      </c>
      <c r="I6" s="380"/>
      <c r="J6" s="117"/>
      <c r="K6" s="333" t="s">
        <v>146</v>
      </c>
      <c r="L6" s="333"/>
      <c r="M6" s="333"/>
      <c r="N6" s="333"/>
      <c r="O6" s="333"/>
      <c r="P6" s="333"/>
      <c r="Q6" s="114"/>
      <c r="R6" s="333" t="s">
        <v>147</v>
      </c>
      <c r="S6" s="333"/>
      <c r="T6" s="333"/>
      <c r="U6" s="333"/>
      <c r="V6" s="333"/>
      <c r="W6" s="138"/>
      <c r="X6" s="193"/>
      <c r="Y6" s="347" t="s">
        <v>691</v>
      </c>
      <c r="Z6" s="117"/>
      <c r="AA6" s="380" t="s">
        <v>93</v>
      </c>
      <c r="AB6" s="380"/>
      <c r="AC6" s="117"/>
      <c r="AD6" s="333" t="s">
        <v>146</v>
      </c>
      <c r="AE6" s="333"/>
      <c r="AF6" s="333"/>
      <c r="AG6" s="333"/>
      <c r="AH6" s="333"/>
      <c r="AI6" s="333"/>
      <c r="AJ6" s="333"/>
      <c r="AK6" s="138"/>
      <c r="AL6" s="193"/>
      <c r="AM6" s="352" t="s">
        <v>619</v>
      </c>
      <c r="AN6" s="353"/>
      <c r="AO6" s="354"/>
      <c r="AP6" s="138"/>
      <c r="AQ6" s="352" t="s">
        <v>687</v>
      </c>
      <c r="AR6" s="353"/>
      <c r="AS6" s="354"/>
      <c r="AT6" s="138"/>
      <c r="AU6" s="352" t="s">
        <v>688</v>
      </c>
      <c r="AV6" s="353"/>
      <c r="AW6" s="354"/>
      <c r="AX6" s="138"/>
      <c r="AY6" s="352" t="s">
        <v>692</v>
      </c>
      <c r="AZ6" s="353"/>
      <c r="BA6" s="354"/>
      <c r="BB6" s="138"/>
      <c r="BC6" s="352" t="s">
        <v>699</v>
      </c>
      <c r="BD6" s="353"/>
      <c r="BE6" s="354"/>
      <c r="BF6" s="138"/>
      <c r="BG6" s="352" t="s">
        <v>700</v>
      </c>
      <c r="BH6" s="353"/>
      <c r="BI6" s="354"/>
      <c r="BJ6" s="138"/>
      <c r="BK6" s="352" t="s">
        <v>702</v>
      </c>
      <c r="BL6" s="353"/>
      <c r="BM6" s="354"/>
      <c r="BN6" s="138"/>
      <c r="BO6" s="352" t="s">
        <v>704</v>
      </c>
      <c r="BP6" s="353"/>
      <c r="BQ6" s="354"/>
      <c r="BR6" s="114"/>
      <c r="BS6" s="114"/>
      <c r="BT6" s="114"/>
      <c r="BU6" s="114"/>
      <c r="BV6" s="118"/>
      <c r="BW6" s="118"/>
      <c r="BX6" s="118"/>
      <c r="BY6" s="118"/>
      <c r="BZ6" s="118"/>
      <c r="CA6" s="118"/>
      <c r="CB6" s="118"/>
    </row>
    <row r="7" spans="2:103" s="125" customFormat="1" ht="51" customHeight="1" x14ac:dyDescent="0.25">
      <c r="B7" s="374" t="str">
        <f>BasePop!B9</f>
        <v>CENTRAL</v>
      </c>
      <c r="C7" s="375"/>
      <c r="D7" s="376"/>
      <c r="F7" s="347"/>
      <c r="G7" s="117"/>
      <c r="H7" s="328" t="s">
        <v>130</v>
      </c>
      <c r="I7" s="347" t="s">
        <v>129</v>
      </c>
      <c r="J7" s="117"/>
      <c r="K7" s="166" t="s">
        <v>117</v>
      </c>
      <c r="L7" s="166" t="s">
        <v>88</v>
      </c>
      <c r="M7" s="166" t="s">
        <v>118</v>
      </c>
      <c r="N7" s="166" t="s">
        <v>119</v>
      </c>
      <c r="O7" s="166" t="s">
        <v>121</v>
      </c>
      <c r="P7" s="166" t="s">
        <v>120</v>
      </c>
      <c r="Q7" s="114"/>
      <c r="R7" s="166" t="s">
        <v>123</v>
      </c>
      <c r="S7" s="166" t="s">
        <v>124</v>
      </c>
      <c r="T7" s="166" t="s">
        <v>125</v>
      </c>
      <c r="U7" s="166" t="s">
        <v>240</v>
      </c>
      <c r="V7" s="166" t="s">
        <v>126</v>
      </c>
      <c r="W7" s="167"/>
      <c r="X7" s="194"/>
      <c r="Y7" s="347"/>
      <c r="Z7" s="117"/>
      <c r="AA7" s="328" t="s">
        <v>657</v>
      </c>
      <c r="AB7" s="347" t="s">
        <v>658</v>
      </c>
      <c r="AC7" s="117"/>
      <c r="AD7" s="166" t="s">
        <v>659</v>
      </c>
      <c r="AE7" s="166" t="s">
        <v>88</v>
      </c>
      <c r="AF7" s="166" t="s">
        <v>119</v>
      </c>
      <c r="AG7" s="166" t="s">
        <v>121</v>
      </c>
      <c r="AH7" s="166" t="s">
        <v>118</v>
      </c>
      <c r="AI7" s="166" t="s">
        <v>120</v>
      </c>
      <c r="AJ7" s="166" t="s">
        <v>683</v>
      </c>
      <c r="AK7" s="167"/>
      <c r="AL7" s="194"/>
      <c r="AM7" s="201" t="s">
        <v>620</v>
      </c>
      <c r="AN7" s="201" t="s">
        <v>623</v>
      </c>
      <c r="AO7" s="201" t="s">
        <v>624</v>
      </c>
      <c r="AP7" s="167"/>
      <c r="AQ7" s="201" t="s">
        <v>689</v>
      </c>
      <c r="AR7" s="201" t="s">
        <v>623</v>
      </c>
      <c r="AS7" s="201" t="s">
        <v>624</v>
      </c>
      <c r="AT7" s="167"/>
      <c r="AU7" s="201" t="s">
        <v>690</v>
      </c>
      <c r="AV7" s="201" t="s">
        <v>623</v>
      </c>
      <c r="AW7" s="201" t="s">
        <v>624</v>
      </c>
      <c r="AX7" s="167"/>
      <c r="AY7" s="201" t="s">
        <v>693</v>
      </c>
      <c r="AZ7" s="201" t="s">
        <v>623</v>
      </c>
      <c r="BA7" s="201" t="s">
        <v>624</v>
      </c>
      <c r="BB7" s="167"/>
      <c r="BC7" s="201" t="s">
        <v>693</v>
      </c>
      <c r="BD7" s="201" t="s">
        <v>623</v>
      </c>
      <c r="BE7" s="201" t="s">
        <v>624</v>
      </c>
      <c r="BF7" s="167"/>
      <c r="BG7" s="201" t="s">
        <v>701</v>
      </c>
      <c r="BH7" s="201" t="s">
        <v>623</v>
      </c>
      <c r="BI7" s="201" t="s">
        <v>624</v>
      </c>
      <c r="BJ7" s="167"/>
      <c r="BK7" s="201" t="s">
        <v>703</v>
      </c>
      <c r="BL7" s="201" t="s">
        <v>623</v>
      </c>
      <c r="BM7" s="201" t="s">
        <v>624</v>
      </c>
      <c r="BN7" s="167"/>
      <c r="BO7" s="201" t="s">
        <v>705</v>
      </c>
      <c r="BP7" s="201" t="s">
        <v>623</v>
      </c>
      <c r="BQ7" s="201" t="s">
        <v>624</v>
      </c>
      <c r="BR7" s="114"/>
      <c r="BS7" s="114"/>
      <c r="BT7" s="114"/>
      <c r="BU7" s="114"/>
      <c r="BV7" s="118"/>
      <c r="BW7" s="118"/>
      <c r="BX7" s="118"/>
      <c r="BY7" s="118"/>
      <c r="BZ7" s="118"/>
      <c r="CA7" s="118"/>
      <c r="CB7" s="118"/>
    </row>
    <row r="8" spans="2:103" s="141" customFormat="1" ht="15" customHeight="1" x14ac:dyDescent="0.25">
      <c r="B8" s="377"/>
      <c r="C8" s="378"/>
      <c r="D8" s="379"/>
      <c r="F8" s="347"/>
      <c r="H8" s="328"/>
      <c r="I8" s="347"/>
      <c r="K8" s="210">
        <f>Tutorial!V362</f>
        <v>5</v>
      </c>
      <c r="L8" s="210">
        <f>Tutorial!V361</f>
        <v>5</v>
      </c>
      <c r="M8" s="210">
        <f>Tutorial!V363</f>
        <v>5</v>
      </c>
      <c r="N8" s="210">
        <f>Tutorial!V364</f>
        <v>5</v>
      </c>
      <c r="O8" s="211">
        <f>Tutorial!V366</f>
        <v>0.3</v>
      </c>
      <c r="P8" s="210">
        <f>Tutorial!V365</f>
        <v>1</v>
      </c>
      <c r="Q8" s="212"/>
      <c r="R8" s="213">
        <f>Tutorial!V367</f>
        <v>2</v>
      </c>
      <c r="S8" s="213">
        <f>Tutorial!V368</f>
        <v>2</v>
      </c>
      <c r="T8" s="213">
        <f>Tutorial!V369</f>
        <v>2</v>
      </c>
      <c r="U8" s="213">
        <f>Tutorial!V370</f>
        <v>2</v>
      </c>
      <c r="V8" s="214">
        <f>Tutorial!V371</f>
        <v>0.3</v>
      </c>
      <c r="X8" s="195"/>
      <c r="Y8" s="347"/>
      <c r="AA8" s="328"/>
      <c r="AB8" s="347"/>
      <c r="AD8" s="210">
        <f>Tutorial!V403</f>
        <v>5</v>
      </c>
      <c r="AE8" s="210">
        <f>Tutorial!V402</f>
        <v>5</v>
      </c>
      <c r="AF8" s="210">
        <f>Tutorial!V404</f>
        <v>5</v>
      </c>
      <c r="AG8" s="211">
        <f>Tutorial!V405</f>
        <v>0.6</v>
      </c>
      <c r="AH8" s="211">
        <f>Tutorial!V406</f>
        <v>0.6</v>
      </c>
      <c r="AI8" s="211">
        <f>Tutorial!V407</f>
        <v>0.6</v>
      </c>
      <c r="AJ8" s="211">
        <f>Tutorial!V408</f>
        <v>0.6</v>
      </c>
      <c r="AL8" s="195"/>
      <c r="AM8" s="348" t="s">
        <v>616</v>
      </c>
      <c r="AN8" s="348" t="s">
        <v>617</v>
      </c>
      <c r="AO8" s="348"/>
      <c r="AQ8" s="348" t="s">
        <v>616</v>
      </c>
      <c r="AR8" s="348" t="s">
        <v>617</v>
      </c>
      <c r="AS8" s="348"/>
      <c r="AU8" s="348" t="s">
        <v>616</v>
      </c>
      <c r="AV8" s="348" t="s">
        <v>617</v>
      </c>
      <c r="AW8" s="348"/>
      <c r="AY8" s="348" t="s">
        <v>616</v>
      </c>
      <c r="AZ8" s="348" t="s">
        <v>617</v>
      </c>
      <c r="BA8" s="348"/>
      <c r="BC8" s="348" t="s">
        <v>616</v>
      </c>
      <c r="BD8" s="348" t="s">
        <v>617</v>
      </c>
      <c r="BE8" s="348"/>
      <c r="BG8" s="348" t="s">
        <v>616</v>
      </c>
      <c r="BH8" s="348" t="s">
        <v>617</v>
      </c>
      <c r="BI8" s="348"/>
      <c r="BK8" s="348" t="s">
        <v>616</v>
      </c>
      <c r="BL8" s="348" t="s">
        <v>617</v>
      </c>
      <c r="BM8" s="348"/>
      <c r="BO8" s="348" t="s">
        <v>616</v>
      </c>
      <c r="BP8" s="348" t="s">
        <v>617</v>
      </c>
      <c r="BQ8" s="348"/>
    </row>
    <row r="9" spans="2:103" s="143" customFormat="1" ht="15" customHeight="1" x14ac:dyDescent="0.25">
      <c r="B9" s="364" t="s">
        <v>515</v>
      </c>
      <c r="C9" s="365"/>
      <c r="D9" s="182">
        <f>BasePop!D11</f>
        <v>25</v>
      </c>
      <c r="F9" s="347"/>
      <c r="H9" s="328"/>
      <c r="I9" s="347"/>
      <c r="K9" s="189" t="s">
        <v>116</v>
      </c>
      <c r="L9" s="189" t="s">
        <v>116</v>
      </c>
      <c r="M9" s="189" t="s">
        <v>116</v>
      </c>
      <c r="N9" s="189" t="s">
        <v>116</v>
      </c>
      <c r="O9" s="189" t="s">
        <v>122</v>
      </c>
      <c r="P9" s="189" t="s">
        <v>116</v>
      </c>
      <c r="R9" s="145" t="s">
        <v>127</v>
      </c>
      <c r="S9" s="145" t="s">
        <v>127</v>
      </c>
      <c r="T9" s="145" t="s">
        <v>127</v>
      </c>
      <c r="U9" s="145" t="s">
        <v>127</v>
      </c>
      <c r="V9" s="145" t="s">
        <v>128</v>
      </c>
      <c r="X9" s="196"/>
      <c r="Y9" s="347"/>
      <c r="AA9" s="328"/>
      <c r="AB9" s="347"/>
      <c r="AD9" s="189" t="s">
        <v>661</v>
      </c>
      <c r="AE9" s="189" t="s">
        <v>661</v>
      </c>
      <c r="AF9" s="189" t="s">
        <v>661</v>
      </c>
      <c r="AG9" s="189" t="s">
        <v>122</v>
      </c>
      <c r="AH9" s="189" t="s">
        <v>122</v>
      </c>
      <c r="AI9" s="189" t="s">
        <v>122</v>
      </c>
      <c r="AJ9" s="189" t="s">
        <v>122</v>
      </c>
      <c r="AL9" s="196"/>
      <c r="AM9" s="349"/>
      <c r="AN9" s="215">
        <f>Tutorial!V426</f>
        <v>15</v>
      </c>
      <c r="AO9" s="203" t="s">
        <v>618</v>
      </c>
      <c r="AQ9" s="349"/>
      <c r="AR9" s="215">
        <f>Tutorial!V427</f>
        <v>15</v>
      </c>
      <c r="AS9" s="203" t="s">
        <v>618</v>
      </c>
      <c r="AU9" s="349"/>
      <c r="AV9" s="215">
        <f>Tutorial!V428</f>
        <v>15</v>
      </c>
      <c r="AW9" s="203" t="s">
        <v>618</v>
      </c>
      <c r="AY9" s="349"/>
      <c r="AZ9" s="215">
        <f>Tutorial!V429</f>
        <v>15</v>
      </c>
      <c r="BA9" s="203" t="s">
        <v>618</v>
      </c>
      <c r="BC9" s="349"/>
      <c r="BD9" s="215">
        <f>Tutorial!V430</f>
        <v>15</v>
      </c>
      <c r="BE9" s="203" t="s">
        <v>618</v>
      </c>
      <c r="BG9" s="349"/>
      <c r="BH9" s="215">
        <f>Tutorial!V432</f>
        <v>15</v>
      </c>
      <c r="BI9" s="203" t="s">
        <v>618</v>
      </c>
      <c r="BK9" s="349"/>
      <c r="BL9" s="215">
        <f>Tutorial!V431</f>
        <v>15</v>
      </c>
      <c r="BM9" s="203" t="s">
        <v>618</v>
      </c>
      <c r="BO9" s="349"/>
      <c r="BP9" s="215">
        <f>Tutorial!V433</f>
        <v>15</v>
      </c>
      <c r="BQ9" s="203" t="s">
        <v>618</v>
      </c>
    </row>
    <row r="10" spans="2:103" s="114" customFormat="1" ht="5.0999999999999996" customHeight="1" x14ac:dyDescent="0.25">
      <c r="X10" s="197"/>
      <c r="AL10" s="197"/>
    </row>
    <row r="11" spans="2:103" s="114" customFormat="1" ht="15" customHeight="1" x14ac:dyDescent="0.25">
      <c r="B11" s="368" t="s">
        <v>84</v>
      </c>
      <c r="C11" s="369"/>
      <c r="D11" s="370"/>
      <c r="F11" s="174">
        <f>SUM(F13:F62)</f>
        <v>7252.8766529999994</v>
      </c>
      <c r="H11" s="176">
        <f>IF(F11=0,0,I11/F11)</f>
        <v>1</v>
      </c>
      <c r="I11" s="174">
        <f>SUM(I13:I62)</f>
        <v>7252.8766529999994</v>
      </c>
      <c r="K11" s="174">
        <f t="shared" ref="K11:V11" si="0">SUM(K13:K62)</f>
        <v>36264.383264999989</v>
      </c>
      <c r="L11" s="174">
        <f t="shared" si="0"/>
        <v>36264.383264999989</v>
      </c>
      <c r="M11" s="174">
        <f t="shared" si="0"/>
        <v>36264.383264999989</v>
      </c>
      <c r="N11" s="174">
        <f t="shared" si="0"/>
        <v>36264.383264999989</v>
      </c>
      <c r="O11" s="174">
        <f t="shared" si="0"/>
        <v>10879.314979499999</v>
      </c>
      <c r="P11" s="174">
        <f t="shared" si="0"/>
        <v>7252.8766529999994</v>
      </c>
      <c r="R11" s="174">
        <f>SUM(R13:R62)</f>
        <v>14505.753305999999</v>
      </c>
      <c r="S11" s="174">
        <f t="shared" si="0"/>
        <v>14505.753305999999</v>
      </c>
      <c r="T11" s="174">
        <f t="shared" si="0"/>
        <v>14505.753305999999</v>
      </c>
      <c r="U11" s="174">
        <f t="shared" si="0"/>
        <v>14505.753305999999</v>
      </c>
      <c r="V11" s="174">
        <f t="shared" si="0"/>
        <v>2175.8629959</v>
      </c>
      <c r="X11" s="197"/>
      <c r="Y11" s="174">
        <f>SUM(Y13:Y62)</f>
        <v>13187.048459999996</v>
      </c>
      <c r="AA11" s="176">
        <f>IF(W11=0,0,AB11/W11)</f>
        <v>0</v>
      </c>
      <c r="AB11" s="174">
        <f>SUM(AB13:AB62)</f>
        <v>13187.048459999996</v>
      </c>
      <c r="AD11" s="174">
        <f t="shared" ref="AD11:AJ11" si="1">SUM(AD13:AD62)</f>
        <v>65935.242299999984</v>
      </c>
      <c r="AE11" s="174">
        <f t="shared" si="1"/>
        <v>65935.242299999984</v>
      </c>
      <c r="AF11" s="174">
        <f t="shared" si="1"/>
        <v>65935.242299999984</v>
      </c>
      <c r="AG11" s="174">
        <f t="shared" si="1"/>
        <v>7912.2290760000005</v>
      </c>
      <c r="AH11" s="174">
        <f t="shared" si="1"/>
        <v>7912.2290760000005</v>
      </c>
      <c r="AI11" s="174">
        <f t="shared" si="1"/>
        <v>7912.2290760000005</v>
      </c>
      <c r="AJ11" s="174">
        <f t="shared" si="1"/>
        <v>7912.2290760000005</v>
      </c>
      <c r="AL11" s="197"/>
      <c r="AM11" s="174">
        <f>SUM(AM13:AM62)</f>
        <v>102199.62556499999</v>
      </c>
      <c r="AN11" s="174">
        <f>SUM(AN13:AN62)</f>
        <v>25549.906391249999</v>
      </c>
      <c r="AO11" s="174">
        <f>SUM(AO13:AO62)</f>
        <v>532.28971648437494</v>
      </c>
      <c r="AQ11" s="174">
        <f>SUM(AQ13:AQ62)</f>
        <v>36264.383264999989</v>
      </c>
      <c r="AR11" s="174">
        <f>SUM(AR13:AR62)</f>
        <v>9066.0958162499974</v>
      </c>
      <c r="AS11" s="174">
        <f>SUM(AS13:AS62)</f>
        <v>188.87699617187499</v>
      </c>
      <c r="AU11" s="174">
        <f>SUM(AU13:AU62)</f>
        <v>65935.242299999984</v>
      </c>
      <c r="AV11" s="174">
        <f>SUM(AV13:AV62)</f>
        <v>16483.810574999996</v>
      </c>
      <c r="AW11" s="174">
        <f>SUM(AW13:AW62)</f>
        <v>343.41272031249997</v>
      </c>
      <c r="AY11" s="174">
        <f>SUM(AY13:AY62)</f>
        <v>44176.612340999993</v>
      </c>
      <c r="AZ11" s="174">
        <f>SUM(AZ13:AZ62)</f>
        <v>11044.153085249998</v>
      </c>
      <c r="BA11" s="174">
        <f>SUM(BA13:BA62)</f>
        <v>230.08652260937495</v>
      </c>
      <c r="BC11" s="174">
        <f>SUM(BC13:BC62)</f>
        <v>102199.62556499999</v>
      </c>
      <c r="BD11" s="174">
        <f>SUM(BD13:BD62)</f>
        <v>25549.906391249999</v>
      </c>
      <c r="BE11" s="174">
        <f>SUM(BE13:BE62)</f>
        <v>532.28971648437494</v>
      </c>
      <c r="BG11" s="174">
        <f>SUM(BG13:BG62)</f>
        <v>18791.544055499995</v>
      </c>
      <c r="BH11" s="174">
        <f>SUM(BH13:BH62)</f>
        <v>4697.8860138749988</v>
      </c>
      <c r="BI11" s="174">
        <f>SUM(BI13:BI62)</f>
        <v>97.872625289062498</v>
      </c>
      <c r="BK11" s="174">
        <f>SUM(BK13:BK62)</f>
        <v>15165.105728999999</v>
      </c>
      <c r="BL11" s="174">
        <f>SUM(BL13:BL62)</f>
        <v>3791.2764322499997</v>
      </c>
      <c r="BM11" s="174">
        <f>SUM(BM13:BM62)</f>
        <v>78.984925671875004</v>
      </c>
      <c r="BO11" s="174">
        <f>SUM(BO13:BO62)</f>
        <v>7912.2290760000005</v>
      </c>
      <c r="BP11" s="174">
        <f>SUM(BP13:BP62)</f>
        <v>1978.0572690000001</v>
      </c>
      <c r="BQ11" s="174">
        <f>SUM(BQ13:BQ62)</f>
        <v>41.20952643750001</v>
      </c>
    </row>
    <row r="12" spans="2:103" s="114" customFormat="1" ht="5.0999999999999996" customHeight="1" x14ac:dyDescent="0.25">
      <c r="F12" s="133"/>
      <c r="H12" s="132"/>
      <c r="I12" s="133"/>
      <c r="K12" s="133"/>
      <c r="L12" s="133"/>
      <c r="M12" s="133"/>
      <c r="N12" s="133"/>
      <c r="O12" s="133"/>
      <c r="P12" s="133"/>
      <c r="R12" s="133"/>
      <c r="S12" s="133"/>
      <c r="T12" s="133"/>
      <c r="U12" s="133"/>
      <c r="V12" s="133"/>
      <c r="X12" s="197"/>
      <c r="Y12" s="133"/>
      <c r="AA12" s="132"/>
      <c r="AB12" s="133"/>
      <c r="AD12" s="133"/>
      <c r="AE12" s="133"/>
      <c r="AF12" s="133"/>
      <c r="AG12" s="133"/>
      <c r="AH12" s="133"/>
      <c r="AI12" s="133"/>
      <c r="AJ12" s="133"/>
      <c r="AL12" s="197"/>
      <c r="AM12" s="133"/>
      <c r="AN12" s="133"/>
      <c r="AO12" s="133"/>
      <c r="AQ12" s="133"/>
      <c r="AR12" s="133"/>
      <c r="AS12" s="133"/>
      <c r="AU12" s="133"/>
      <c r="AV12" s="133"/>
      <c r="AW12" s="133"/>
      <c r="AY12" s="133"/>
      <c r="AZ12" s="133"/>
      <c r="BA12" s="133"/>
      <c r="BC12" s="133"/>
      <c r="BD12" s="133"/>
      <c r="BE12" s="133"/>
      <c r="BG12" s="133"/>
      <c r="BH12" s="133"/>
      <c r="BI12" s="133"/>
      <c r="BK12" s="133"/>
      <c r="BL12" s="133"/>
      <c r="BM12" s="133"/>
      <c r="BO12" s="133"/>
      <c r="BP12" s="133"/>
      <c r="BQ12" s="133"/>
    </row>
    <row r="13" spans="2:103" x14ac:dyDescent="0.25">
      <c r="B13" s="358" t="str">
        <f>IF(BasePop!B16="","",BasePop!B16)</f>
        <v>Anamã</v>
      </c>
      <c r="C13" s="359"/>
      <c r="D13" s="183"/>
      <c r="E13" s="114"/>
      <c r="F13" s="135">
        <f>'Mat.Inf.-APS'!AC14</f>
        <v>32.207405999999999</v>
      </c>
      <c r="G13" s="114"/>
      <c r="H13" s="187">
        <v>1</v>
      </c>
      <c r="I13" s="135">
        <f>F13*H13</f>
        <v>32.207405999999999</v>
      </c>
      <c r="J13" s="114"/>
      <c r="K13" s="135">
        <f>I13*$K$8</f>
        <v>161.03702999999999</v>
      </c>
      <c r="L13" s="135">
        <f>I13*$L$8</f>
        <v>161.03702999999999</v>
      </c>
      <c r="M13" s="135">
        <f>I13*$M$8</f>
        <v>161.03702999999999</v>
      </c>
      <c r="N13" s="135">
        <f>I13*$N$8</f>
        <v>161.03702999999999</v>
      </c>
      <c r="O13" s="135">
        <f>K13*$O$8</f>
        <v>48.311108999999995</v>
      </c>
      <c r="P13" s="135">
        <f>I13*$P$8</f>
        <v>32.207405999999999</v>
      </c>
      <c r="Q13" s="114"/>
      <c r="R13" s="135">
        <f>I13*$R$8</f>
        <v>64.414811999999998</v>
      </c>
      <c r="S13" s="135">
        <f>I13*$S$8</f>
        <v>64.414811999999998</v>
      </c>
      <c r="T13" s="135">
        <f>I13*$T$8</f>
        <v>64.414811999999998</v>
      </c>
      <c r="U13" s="135">
        <f>I13*$U$8</f>
        <v>64.414811999999998</v>
      </c>
      <c r="V13" s="135">
        <f>I13*$V$8</f>
        <v>9.6622217999999993</v>
      </c>
      <c r="X13" s="191"/>
      <c r="Y13" s="135">
        <f>'Mat.Inf.-APS'!BC14</f>
        <v>58.558920000000001</v>
      </c>
      <c r="Z13" s="114"/>
      <c r="AA13" s="187">
        <v>1</v>
      </c>
      <c r="AB13" s="135">
        <f>Y13*AA13</f>
        <v>58.558920000000001</v>
      </c>
      <c r="AC13" s="114"/>
      <c r="AD13" s="135">
        <f>AB13*$AD$8</f>
        <v>292.7946</v>
      </c>
      <c r="AE13" s="135">
        <f>AB13*$AE$8</f>
        <v>292.7946</v>
      </c>
      <c r="AF13" s="135">
        <f>AB13*$AF$8</f>
        <v>292.7946</v>
      </c>
      <c r="AG13" s="135">
        <f>AB13*$AG$8</f>
        <v>35.135351999999997</v>
      </c>
      <c r="AH13" s="135">
        <f>AB13*$AH$8</f>
        <v>35.135351999999997</v>
      </c>
      <c r="AI13" s="135">
        <f>AB13*$AI$8</f>
        <v>35.135351999999997</v>
      </c>
      <c r="AJ13" s="135">
        <f>AB13*$AJ$8</f>
        <v>35.135351999999997</v>
      </c>
      <c r="AL13" s="191"/>
      <c r="AM13" s="135">
        <f>SUM(L13,AE13)</f>
        <v>453.83163000000002</v>
      </c>
      <c r="AN13" s="135">
        <f>AM13/(60/$AN$9)</f>
        <v>113.4579075</v>
      </c>
      <c r="AO13" s="151">
        <f>AN13/12/4</f>
        <v>2.3637064062499999</v>
      </c>
      <c r="AQ13" s="135">
        <f>SUM(K13)</f>
        <v>161.03702999999999</v>
      </c>
      <c r="AR13" s="135">
        <f>AQ13/(60/$AR$9)</f>
        <v>40.259257499999997</v>
      </c>
      <c r="AS13" s="151">
        <f>AR13/12/4</f>
        <v>0.83873453124999997</v>
      </c>
      <c r="AU13" s="135">
        <f>SUM(AD13)</f>
        <v>292.7946</v>
      </c>
      <c r="AV13" s="135">
        <f>AU13/(60/$AV$9)</f>
        <v>73.198650000000001</v>
      </c>
      <c r="AW13" s="151">
        <f>AV13/12/4</f>
        <v>1.5249718750000001</v>
      </c>
      <c r="AY13" s="135">
        <f>SUM(M13,AH13)</f>
        <v>196.17238199999997</v>
      </c>
      <c r="AZ13" s="135">
        <f>AY13/(60/$AZ$9)</f>
        <v>49.043095499999993</v>
      </c>
      <c r="BA13" s="151">
        <f>AZ13/12/4</f>
        <v>1.0217311562499998</v>
      </c>
      <c r="BC13" s="135">
        <f>SUM(N13,AF13)</f>
        <v>453.83163000000002</v>
      </c>
      <c r="BD13" s="135">
        <f>BC13/(60/$BD$9)</f>
        <v>113.4579075</v>
      </c>
      <c r="BE13" s="151">
        <f>BD13/12/4</f>
        <v>2.3637064062499999</v>
      </c>
      <c r="BG13" s="135">
        <f>SUM(O13,AG13)</f>
        <v>83.446460999999999</v>
      </c>
      <c r="BH13" s="135">
        <f>BG13/(60/$BH$9)</f>
        <v>20.86161525</v>
      </c>
      <c r="BI13" s="151">
        <f>BH13/12/4</f>
        <v>0.43461698437500002</v>
      </c>
      <c r="BK13" s="135">
        <f>SUM(P13,AI13)</f>
        <v>67.342758000000003</v>
      </c>
      <c r="BL13" s="135">
        <f>BK13/(60/$BL$9)</f>
        <v>16.835689500000001</v>
      </c>
      <c r="BM13" s="151">
        <f>BL13/12/4</f>
        <v>0.35074353125000002</v>
      </c>
      <c r="BO13" s="135">
        <f>SUM(AJ13)</f>
        <v>35.135351999999997</v>
      </c>
      <c r="BP13" s="135">
        <f>BO13/(60/$BP$9)</f>
        <v>8.7838379999999994</v>
      </c>
      <c r="BQ13" s="151">
        <f>BP13/12/4</f>
        <v>0.182996625</v>
      </c>
    </row>
    <row r="14" spans="2:103" x14ac:dyDescent="0.25">
      <c r="B14" s="358" t="str">
        <f>IF(BasePop!B17="","",BasePop!B17)</f>
        <v>Anori</v>
      </c>
      <c r="C14" s="359"/>
      <c r="D14" s="183"/>
      <c r="E14" s="114"/>
      <c r="F14" s="135">
        <f>'Mat.Inf.-APS'!AC15</f>
        <v>42.332911500000002</v>
      </c>
      <c r="G14" s="114"/>
      <c r="H14" s="187">
        <v>1</v>
      </c>
      <c r="I14" s="135">
        <f t="shared" ref="I14:I62" si="2">F14*H14</f>
        <v>42.332911500000002</v>
      </c>
      <c r="J14" s="114"/>
      <c r="K14" s="135">
        <f t="shared" ref="K14:K62" si="3">I14*$K$8</f>
        <v>211.6645575</v>
      </c>
      <c r="L14" s="135">
        <f t="shared" ref="L14:L62" si="4">I14*$L$8</f>
        <v>211.6645575</v>
      </c>
      <c r="M14" s="135">
        <f t="shared" ref="M14:M62" si="5">I14*$M$8</f>
        <v>211.6645575</v>
      </c>
      <c r="N14" s="135">
        <f t="shared" ref="N14:N62" si="6">I14*$N$8</f>
        <v>211.6645575</v>
      </c>
      <c r="O14" s="135">
        <f t="shared" ref="O14:O62" si="7">K14*$O$8</f>
        <v>63.499367249999999</v>
      </c>
      <c r="P14" s="135">
        <f t="shared" ref="P14:P62" si="8">I14*$P$8</f>
        <v>42.332911500000002</v>
      </c>
      <c r="Q14" s="114"/>
      <c r="R14" s="135">
        <f t="shared" ref="R14:R62" si="9">I14*$R$8</f>
        <v>84.665823000000003</v>
      </c>
      <c r="S14" s="135">
        <f t="shared" ref="S14:S62" si="10">I14*$S$8</f>
        <v>84.665823000000003</v>
      </c>
      <c r="T14" s="135">
        <f t="shared" ref="T14:T62" si="11">I14*$T$8</f>
        <v>84.665823000000003</v>
      </c>
      <c r="U14" s="135">
        <f t="shared" ref="U14:U62" si="12">I14*$U$8</f>
        <v>84.665823000000003</v>
      </c>
      <c r="V14" s="135">
        <f t="shared" ref="V14:V62" si="13">I14*$V$8</f>
        <v>12.69987345</v>
      </c>
      <c r="X14" s="191"/>
      <c r="Y14" s="135">
        <f>'Mat.Inf.-APS'!BC15</f>
        <v>76.968929999999986</v>
      </c>
      <c r="Z14" s="114"/>
      <c r="AA14" s="187">
        <v>1</v>
      </c>
      <c r="AB14" s="135">
        <f t="shared" ref="AB14:AB62" si="14">Y14*AA14</f>
        <v>76.968929999999986</v>
      </c>
      <c r="AC14" s="114"/>
      <c r="AD14" s="135">
        <f t="shared" ref="AD14:AD62" si="15">AB14*$AD$8</f>
        <v>384.84464999999994</v>
      </c>
      <c r="AE14" s="135">
        <f t="shared" ref="AE14:AE62" si="16">AB14*$AE$8</f>
        <v>384.84464999999994</v>
      </c>
      <c r="AF14" s="135">
        <f t="shared" ref="AF14:AF62" si="17">AB14*$AF$8</f>
        <v>384.84464999999994</v>
      </c>
      <c r="AG14" s="135">
        <f t="shared" ref="AG14:AG62" si="18">AB14*$AG$8</f>
        <v>46.181357999999989</v>
      </c>
      <c r="AH14" s="135">
        <f t="shared" ref="AH14:AH62" si="19">AB14*$AH$8</f>
        <v>46.181357999999989</v>
      </c>
      <c r="AI14" s="135">
        <f t="shared" ref="AI14:AI62" si="20">AB14*$AI$8</f>
        <v>46.181357999999989</v>
      </c>
      <c r="AJ14" s="135">
        <f t="shared" ref="AJ14:AJ62" si="21">AB14*$AJ$8</f>
        <v>46.181357999999989</v>
      </c>
      <c r="AL14" s="191"/>
      <c r="AM14" s="135">
        <f t="shared" ref="AM14:AM62" si="22">SUM(L14,AE14)</f>
        <v>596.5092075</v>
      </c>
      <c r="AN14" s="135">
        <f t="shared" ref="AN14:AN62" si="23">AM14/(60/$AN$9)</f>
        <v>149.127301875</v>
      </c>
      <c r="AO14" s="151">
        <f t="shared" ref="AO14:AO62" si="24">AN14/12/4</f>
        <v>3.1068187890624999</v>
      </c>
      <c r="AQ14" s="135">
        <f t="shared" ref="AQ14:AQ62" si="25">SUM(K14)</f>
        <v>211.6645575</v>
      </c>
      <c r="AR14" s="135">
        <f t="shared" ref="AR14:AR62" si="26">AQ14/(60/$AR$9)</f>
        <v>52.916139375</v>
      </c>
      <c r="AS14" s="151">
        <f t="shared" ref="AS14:AS62" si="27">AR14/12/4</f>
        <v>1.1024195703124999</v>
      </c>
      <c r="AU14" s="135">
        <f t="shared" ref="AU14:AU62" si="28">SUM(AD14)</f>
        <v>384.84464999999994</v>
      </c>
      <c r="AV14" s="135">
        <f t="shared" ref="AV14:AV62" si="29">AU14/(60/$AV$9)</f>
        <v>96.211162499999986</v>
      </c>
      <c r="AW14" s="151">
        <f t="shared" ref="AW14:AW62" si="30">AV14/12/4</f>
        <v>2.0043992187499997</v>
      </c>
      <c r="AY14" s="135">
        <f t="shared" ref="AY14:AY62" si="31">SUM(M14,AH14)</f>
        <v>257.84591549999999</v>
      </c>
      <c r="AZ14" s="135">
        <f t="shared" ref="AZ14:AZ62" si="32">AY14/(60/$AZ$9)</f>
        <v>64.461478874999997</v>
      </c>
      <c r="BA14" s="151">
        <f t="shared" ref="BA14:BA62" si="33">AZ14/12/4</f>
        <v>1.3429474765625</v>
      </c>
      <c r="BC14" s="135">
        <f t="shared" ref="BC14:BC62" si="34">SUM(N14,AF14)</f>
        <v>596.5092075</v>
      </c>
      <c r="BD14" s="135">
        <f t="shared" ref="BD14:BD62" si="35">BC14/(60/$BD$9)</f>
        <v>149.127301875</v>
      </c>
      <c r="BE14" s="151">
        <f t="shared" ref="BE14:BE62" si="36">BD14/12/4</f>
        <v>3.1068187890624999</v>
      </c>
      <c r="BG14" s="135">
        <f t="shared" ref="BG14:BG62" si="37">SUM(O14,AG14)</f>
        <v>109.68072524999999</v>
      </c>
      <c r="BH14" s="135">
        <f t="shared" ref="BH14:BH62" si="38">BG14/(60/$BH$9)</f>
        <v>27.420181312499999</v>
      </c>
      <c r="BI14" s="151">
        <f t="shared" ref="BI14:BI62" si="39">BH14/12/4</f>
        <v>0.57125377734374994</v>
      </c>
      <c r="BK14" s="135">
        <f t="shared" ref="BK14:BK62" si="40">SUM(P14,AI14)</f>
        <v>88.514269499999983</v>
      </c>
      <c r="BL14" s="135">
        <f t="shared" ref="BL14:BL62" si="41">BK14/(60/$BL$9)</f>
        <v>22.128567374999996</v>
      </c>
      <c r="BM14" s="151">
        <f t="shared" ref="BM14:BM62" si="42">BL14/12/4</f>
        <v>0.46101182031249993</v>
      </c>
      <c r="BO14" s="135">
        <f t="shared" ref="BO14:BO62" si="43">SUM(AJ14)</f>
        <v>46.181357999999989</v>
      </c>
      <c r="BP14" s="135">
        <f t="shared" ref="BP14:BP62" si="44">BO14/(60/$BP$9)</f>
        <v>11.545339499999997</v>
      </c>
      <c r="BQ14" s="151">
        <f t="shared" ref="BQ14:BQ62" si="45">BP14/12/4</f>
        <v>0.24052790624999995</v>
      </c>
    </row>
    <row r="15" spans="2:103" x14ac:dyDescent="0.25">
      <c r="B15" s="358" t="str">
        <f>IF(BasePop!B18="","",BasePop!B18)</f>
        <v>Autazes</v>
      </c>
      <c r="C15" s="359"/>
      <c r="D15" s="183"/>
      <c r="E15" s="114"/>
      <c r="F15" s="135">
        <f>'Mat.Inf.-APS'!AC16</f>
        <v>147.62018699999999</v>
      </c>
      <c r="G15" s="114"/>
      <c r="H15" s="187">
        <v>1</v>
      </c>
      <c r="I15" s="135">
        <f t="shared" si="2"/>
        <v>147.62018699999999</v>
      </c>
      <c r="J15" s="114"/>
      <c r="K15" s="135">
        <f t="shared" si="3"/>
        <v>738.10093499999994</v>
      </c>
      <c r="L15" s="135">
        <f t="shared" si="4"/>
        <v>738.10093499999994</v>
      </c>
      <c r="M15" s="135">
        <f t="shared" si="5"/>
        <v>738.10093499999994</v>
      </c>
      <c r="N15" s="135">
        <f t="shared" si="6"/>
        <v>738.10093499999994</v>
      </c>
      <c r="O15" s="135">
        <f t="shared" si="7"/>
        <v>221.43028049999998</v>
      </c>
      <c r="P15" s="135">
        <f t="shared" si="8"/>
        <v>147.62018699999999</v>
      </c>
      <c r="Q15" s="114"/>
      <c r="R15" s="135">
        <f t="shared" si="9"/>
        <v>295.24037399999997</v>
      </c>
      <c r="S15" s="135">
        <f t="shared" si="10"/>
        <v>295.24037399999997</v>
      </c>
      <c r="T15" s="135">
        <f t="shared" si="11"/>
        <v>295.24037399999997</v>
      </c>
      <c r="U15" s="135">
        <f t="shared" si="12"/>
        <v>295.24037399999997</v>
      </c>
      <c r="V15" s="135">
        <f t="shared" si="13"/>
        <v>44.286056099999996</v>
      </c>
      <c r="X15" s="191"/>
      <c r="Y15" s="135">
        <f>'Mat.Inf.-APS'!BC16</f>
        <v>268.40033999999997</v>
      </c>
      <c r="Z15" s="114"/>
      <c r="AA15" s="187">
        <v>1</v>
      </c>
      <c r="AB15" s="135">
        <f t="shared" si="14"/>
        <v>268.40033999999997</v>
      </c>
      <c r="AC15" s="114"/>
      <c r="AD15" s="135">
        <f t="shared" si="15"/>
        <v>1342.0016999999998</v>
      </c>
      <c r="AE15" s="135">
        <f t="shared" si="16"/>
        <v>1342.0016999999998</v>
      </c>
      <c r="AF15" s="135">
        <f t="shared" si="17"/>
        <v>1342.0016999999998</v>
      </c>
      <c r="AG15" s="135">
        <f t="shared" si="18"/>
        <v>161.04020399999999</v>
      </c>
      <c r="AH15" s="135">
        <f t="shared" si="19"/>
        <v>161.04020399999999</v>
      </c>
      <c r="AI15" s="135">
        <f t="shared" si="20"/>
        <v>161.04020399999999</v>
      </c>
      <c r="AJ15" s="135">
        <f t="shared" si="21"/>
        <v>161.04020399999999</v>
      </c>
      <c r="AL15" s="191"/>
      <c r="AM15" s="135">
        <f t="shared" si="22"/>
        <v>2080.1026349999997</v>
      </c>
      <c r="AN15" s="135">
        <f t="shared" si="23"/>
        <v>520.02565874999993</v>
      </c>
      <c r="AO15" s="151">
        <f t="shared" si="24"/>
        <v>10.833867890624999</v>
      </c>
      <c r="AQ15" s="135">
        <f t="shared" si="25"/>
        <v>738.10093499999994</v>
      </c>
      <c r="AR15" s="135">
        <f t="shared" si="26"/>
        <v>184.52523374999998</v>
      </c>
      <c r="AS15" s="151">
        <f t="shared" si="27"/>
        <v>3.8442757031249997</v>
      </c>
      <c r="AU15" s="135">
        <f t="shared" si="28"/>
        <v>1342.0016999999998</v>
      </c>
      <c r="AV15" s="135">
        <f t="shared" si="29"/>
        <v>335.50042499999995</v>
      </c>
      <c r="AW15" s="151">
        <f t="shared" si="30"/>
        <v>6.9895921874999987</v>
      </c>
      <c r="AY15" s="135">
        <f t="shared" si="31"/>
        <v>899.14113899999995</v>
      </c>
      <c r="AZ15" s="135">
        <f t="shared" si="32"/>
        <v>224.78528474999999</v>
      </c>
      <c r="BA15" s="151">
        <f t="shared" si="33"/>
        <v>4.6830267656249998</v>
      </c>
      <c r="BC15" s="135">
        <f t="shared" si="34"/>
        <v>2080.1026349999997</v>
      </c>
      <c r="BD15" s="135">
        <f t="shared" si="35"/>
        <v>520.02565874999993</v>
      </c>
      <c r="BE15" s="151">
        <f t="shared" si="36"/>
        <v>10.833867890624999</v>
      </c>
      <c r="BG15" s="135">
        <f t="shared" si="37"/>
        <v>382.4704845</v>
      </c>
      <c r="BH15" s="135">
        <f t="shared" si="38"/>
        <v>95.617621124999999</v>
      </c>
      <c r="BI15" s="151">
        <f t="shared" si="39"/>
        <v>1.9920337734375</v>
      </c>
      <c r="BK15" s="135">
        <f t="shared" si="40"/>
        <v>308.660391</v>
      </c>
      <c r="BL15" s="135">
        <f t="shared" si="41"/>
        <v>77.165097750000001</v>
      </c>
      <c r="BM15" s="151">
        <f t="shared" si="42"/>
        <v>1.607606203125</v>
      </c>
      <c r="BO15" s="135">
        <f t="shared" si="43"/>
        <v>161.04020399999999</v>
      </c>
      <c r="BP15" s="135">
        <f t="shared" si="44"/>
        <v>40.260050999999997</v>
      </c>
      <c r="BQ15" s="151">
        <f t="shared" si="45"/>
        <v>0.83875106249999998</v>
      </c>
    </row>
    <row r="16" spans="2:103" x14ac:dyDescent="0.25">
      <c r="B16" s="358" t="str">
        <f>IF(BasePop!B19="","",BasePop!B19)</f>
        <v>Barcelos</v>
      </c>
      <c r="C16" s="359"/>
      <c r="D16" s="183"/>
      <c r="E16" s="114"/>
      <c r="F16" s="135">
        <f>'Mat.Inf.-APS'!AC17</f>
        <v>86.23520400000001</v>
      </c>
      <c r="G16" s="114"/>
      <c r="H16" s="187">
        <v>1</v>
      </c>
      <c r="I16" s="135">
        <f t="shared" si="2"/>
        <v>86.23520400000001</v>
      </c>
      <c r="J16" s="114"/>
      <c r="K16" s="135">
        <f t="shared" si="3"/>
        <v>431.17602000000005</v>
      </c>
      <c r="L16" s="135">
        <f t="shared" si="4"/>
        <v>431.17602000000005</v>
      </c>
      <c r="M16" s="135">
        <f t="shared" si="5"/>
        <v>431.17602000000005</v>
      </c>
      <c r="N16" s="135">
        <f t="shared" si="6"/>
        <v>431.17602000000005</v>
      </c>
      <c r="O16" s="135">
        <f t="shared" si="7"/>
        <v>129.35280600000002</v>
      </c>
      <c r="P16" s="135">
        <f t="shared" si="8"/>
        <v>86.23520400000001</v>
      </c>
      <c r="Q16" s="114"/>
      <c r="R16" s="135">
        <f t="shared" si="9"/>
        <v>172.47040800000002</v>
      </c>
      <c r="S16" s="135">
        <f t="shared" si="10"/>
        <v>172.47040800000002</v>
      </c>
      <c r="T16" s="135">
        <f t="shared" si="11"/>
        <v>172.47040800000002</v>
      </c>
      <c r="U16" s="135">
        <f t="shared" si="12"/>
        <v>172.47040800000002</v>
      </c>
      <c r="V16" s="135">
        <f t="shared" si="13"/>
        <v>25.870561200000001</v>
      </c>
      <c r="X16" s="191"/>
      <c r="Y16" s="135">
        <f>'Mat.Inf.-APS'!BC17</f>
        <v>156.79128</v>
      </c>
      <c r="Z16" s="114"/>
      <c r="AA16" s="187">
        <v>1</v>
      </c>
      <c r="AB16" s="135">
        <f t="shared" si="14"/>
        <v>156.79128</v>
      </c>
      <c r="AC16" s="114"/>
      <c r="AD16" s="135">
        <f t="shared" si="15"/>
        <v>783.95640000000003</v>
      </c>
      <c r="AE16" s="135">
        <f t="shared" si="16"/>
        <v>783.95640000000003</v>
      </c>
      <c r="AF16" s="135">
        <f t="shared" si="17"/>
        <v>783.95640000000003</v>
      </c>
      <c r="AG16" s="135">
        <f t="shared" si="18"/>
        <v>94.074767999999992</v>
      </c>
      <c r="AH16" s="135">
        <f t="shared" si="19"/>
        <v>94.074767999999992</v>
      </c>
      <c r="AI16" s="135">
        <f t="shared" si="20"/>
        <v>94.074767999999992</v>
      </c>
      <c r="AJ16" s="135">
        <f t="shared" si="21"/>
        <v>94.074767999999992</v>
      </c>
      <c r="AL16" s="191"/>
      <c r="AM16" s="135">
        <f t="shared" si="22"/>
        <v>1215.1324200000001</v>
      </c>
      <c r="AN16" s="135">
        <f t="shared" si="23"/>
        <v>303.78310500000003</v>
      </c>
      <c r="AO16" s="151">
        <f t="shared" si="24"/>
        <v>6.3288146875000004</v>
      </c>
      <c r="AQ16" s="135">
        <f t="shared" si="25"/>
        <v>431.17602000000005</v>
      </c>
      <c r="AR16" s="135">
        <f t="shared" si="26"/>
        <v>107.79400500000001</v>
      </c>
      <c r="AS16" s="151">
        <f t="shared" si="27"/>
        <v>2.2457084375000003</v>
      </c>
      <c r="AU16" s="135">
        <f t="shared" si="28"/>
        <v>783.95640000000003</v>
      </c>
      <c r="AV16" s="135">
        <f t="shared" si="29"/>
        <v>195.98910000000001</v>
      </c>
      <c r="AW16" s="151">
        <f t="shared" si="30"/>
        <v>4.0831062500000002</v>
      </c>
      <c r="AY16" s="135">
        <f t="shared" si="31"/>
        <v>525.25078800000006</v>
      </c>
      <c r="AZ16" s="135">
        <f t="shared" si="32"/>
        <v>131.31269700000001</v>
      </c>
      <c r="BA16" s="151">
        <f t="shared" si="33"/>
        <v>2.7356811875000004</v>
      </c>
      <c r="BC16" s="135">
        <f t="shared" si="34"/>
        <v>1215.1324200000001</v>
      </c>
      <c r="BD16" s="135">
        <f t="shared" si="35"/>
        <v>303.78310500000003</v>
      </c>
      <c r="BE16" s="151">
        <f t="shared" si="36"/>
        <v>6.3288146875000004</v>
      </c>
      <c r="BG16" s="135">
        <f t="shared" si="37"/>
        <v>223.42757399999999</v>
      </c>
      <c r="BH16" s="135">
        <f t="shared" si="38"/>
        <v>55.856893499999998</v>
      </c>
      <c r="BI16" s="151">
        <f t="shared" si="39"/>
        <v>1.16368528125</v>
      </c>
      <c r="BK16" s="135">
        <f t="shared" si="40"/>
        <v>180.30997200000002</v>
      </c>
      <c r="BL16" s="135">
        <f t="shared" si="41"/>
        <v>45.077493000000004</v>
      </c>
      <c r="BM16" s="151">
        <f t="shared" si="42"/>
        <v>0.93911443750000012</v>
      </c>
      <c r="BO16" s="135">
        <f t="shared" si="43"/>
        <v>94.074767999999992</v>
      </c>
      <c r="BP16" s="135">
        <f t="shared" si="44"/>
        <v>23.518691999999998</v>
      </c>
      <c r="BQ16" s="151">
        <f t="shared" si="45"/>
        <v>0.48997274999999996</v>
      </c>
    </row>
    <row r="17" spans="2:69" x14ac:dyDescent="0.25">
      <c r="B17" s="358" t="str">
        <f>IF(BasePop!B20="","",BasePop!B20)</f>
        <v>Beruri</v>
      </c>
      <c r="C17" s="359"/>
      <c r="D17" s="183"/>
      <c r="E17" s="114"/>
      <c r="F17" s="135">
        <f>'Mat.Inf.-APS'!AC18</f>
        <v>98.179933500000004</v>
      </c>
      <c r="G17" s="114"/>
      <c r="H17" s="187">
        <v>1</v>
      </c>
      <c r="I17" s="135">
        <f t="shared" si="2"/>
        <v>98.179933500000004</v>
      </c>
      <c r="J17" s="114"/>
      <c r="K17" s="135">
        <f t="shared" si="3"/>
        <v>490.89966750000002</v>
      </c>
      <c r="L17" s="135">
        <f t="shared" si="4"/>
        <v>490.89966750000002</v>
      </c>
      <c r="M17" s="135">
        <f t="shared" si="5"/>
        <v>490.89966750000002</v>
      </c>
      <c r="N17" s="135">
        <f t="shared" si="6"/>
        <v>490.89966750000002</v>
      </c>
      <c r="O17" s="135">
        <f t="shared" si="7"/>
        <v>147.26990025000001</v>
      </c>
      <c r="P17" s="135">
        <f t="shared" si="8"/>
        <v>98.179933500000004</v>
      </c>
      <c r="Q17" s="114"/>
      <c r="R17" s="135">
        <f t="shared" si="9"/>
        <v>196.35986700000001</v>
      </c>
      <c r="S17" s="135">
        <f t="shared" si="10"/>
        <v>196.35986700000001</v>
      </c>
      <c r="T17" s="135">
        <f t="shared" si="11"/>
        <v>196.35986700000001</v>
      </c>
      <c r="U17" s="135">
        <f t="shared" si="12"/>
        <v>196.35986700000001</v>
      </c>
      <c r="V17" s="135">
        <f t="shared" si="13"/>
        <v>29.453980049999998</v>
      </c>
      <c r="X17" s="191"/>
      <c r="Y17" s="135">
        <f>'Mat.Inf.-APS'!BC18</f>
        <v>178.50897000000001</v>
      </c>
      <c r="Z17" s="114"/>
      <c r="AA17" s="187">
        <v>1</v>
      </c>
      <c r="AB17" s="135">
        <f t="shared" si="14"/>
        <v>178.50897000000001</v>
      </c>
      <c r="AC17" s="114"/>
      <c r="AD17" s="135">
        <f t="shared" si="15"/>
        <v>892.54485</v>
      </c>
      <c r="AE17" s="135">
        <f t="shared" si="16"/>
        <v>892.54485</v>
      </c>
      <c r="AF17" s="135">
        <f t="shared" si="17"/>
        <v>892.54485</v>
      </c>
      <c r="AG17" s="135">
        <f t="shared" si="18"/>
        <v>107.10538200000001</v>
      </c>
      <c r="AH17" s="135">
        <f t="shared" si="19"/>
        <v>107.10538200000001</v>
      </c>
      <c r="AI17" s="135">
        <f t="shared" si="20"/>
        <v>107.10538200000001</v>
      </c>
      <c r="AJ17" s="135">
        <f t="shared" si="21"/>
        <v>107.10538200000001</v>
      </c>
      <c r="AL17" s="191"/>
      <c r="AM17" s="135">
        <f t="shared" si="22"/>
        <v>1383.4445175000001</v>
      </c>
      <c r="AN17" s="135">
        <f t="shared" si="23"/>
        <v>345.86112937500002</v>
      </c>
      <c r="AO17" s="151">
        <f t="shared" si="24"/>
        <v>7.2054401953125007</v>
      </c>
      <c r="AQ17" s="135">
        <f t="shared" si="25"/>
        <v>490.89966750000002</v>
      </c>
      <c r="AR17" s="135">
        <f t="shared" si="26"/>
        <v>122.72491687500001</v>
      </c>
      <c r="AS17" s="151">
        <f t="shared" si="27"/>
        <v>2.5567691015625003</v>
      </c>
      <c r="AU17" s="135">
        <f t="shared" si="28"/>
        <v>892.54485</v>
      </c>
      <c r="AV17" s="135">
        <f t="shared" si="29"/>
        <v>223.1362125</v>
      </c>
      <c r="AW17" s="151">
        <f t="shared" si="30"/>
        <v>4.64867109375</v>
      </c>
      <c r="AY17" s="135">
        <f t="shared" si="31"/>
        <v>598.00504950000004</v>
      </c>
      <c r="AZ17" s="135">
        <f t="shared" si="32"/>
        <v>149.50126237500001</v>
      </c>
      <c r="BA17" s="151">
        <f t="shared" si="33"/>
        <v>3.1146096328125004</v>
      </c>
      <c r="BC17" s="135">
        <f t="shared" si="34"/>
        <v>1383.4445175000001</v>
      </c>
      <c r="BD17" s="135">
        <f t="shared" si="35"/>
        <v>345.86112937500002</v>
      </c>
      <c r="BE17" s="151">
        <f t="shared" si="36"/>
        <v>7.2054401953125007</v>
      </c>
      <c r="BG17" s="135">
        <f t="shared" si="37"/>
        <v>254.37528225</v>
      </c>
      <c r="BH17" s="135">
        <f t="shared" si="38"/>
        <v>63.593820562499999</v>
      </c>
      <c r="BI17" s="151">
        <f t="shared" si="39"/>
        <v>1.3248712617187499</v>
      </c>
      <c r="BK17" s="135">
        <f t="shared" si="40"/>
        <v>205.28531550000002</v>
      </c>
      <c r="BL17" s="135">
        <f t="shared" si="41"/>
        <v>51.321328875000006</v>
      </c>
      <c r="BM17" s="151">
        <f t="shared" si="42"/>
        <v>1.0691943515625002</v>
      </c>
      <c r="BO17" s="135">
        <f t="shared" si="43"/>
        <v>107.10538200000001</v>
      </c>
      <c r="BP17" s="135">
        <f t="shared" si="44"/>
        <v>26.776345500000001</v>
      </c>
      <c r="BQ17" s="151">
        <f t="shared" si="45"/>
        <v>0.55784053124999999</v>
      </c>
    </row>
    <row r="18" spans="2:69" x14ac:dyDescent="0.25">
      <c r="B18" s="358" t="str">
        <f>IF(BasePop!B21="","",BasePop!B21)</f>
        <v>Boca do Acre</v>
      </c>
      <c r="C18" s="359"/>
      <c r="D18" s="183"/>
      <c r="E18" s="114"/>
      <c r="F18" s="135">
        <f>'Mat.Inf.-APS'!AC19</f>
        <v>126.757026</v>
      </c>
      <c r="G18" s="114"/>
      <c r="H18" s="187">
        <v>1</v>
      </c>
      <c r="I18" s="135">
        <f t="shared" si="2"/>
        <v>126.757026</v>
      </c>
      <c r="J18" s="114"/>
      <c r="K18" s="135">
        <f t="shared" si="3"/>
        <v>633.78512999999998</v>
      </c>
      <c r="L18" s="135">
        <f t="shared" si="4"/>
        <v>633.78512999999998</v>
      </c>
      <c r="M18" s="135">
        <f t="shared" si="5"/>
        <v>633.78512999999998</v>
      </c>
      <c r="N18" s="135">
        <f t="shared" si="6"/>
        <v>633.78512999999998</v>
      </c>
      <c r="O18" s="135">
        <f t="shared" si="7"/>
        <v>190.13553899999999</v>
      </c>
      <c r="P18" s="135">
        <f t="shared" si="8"/>
        <v>126.757026</v>
      </c>
      <c r="Q18" s="114"/>
      <c r="R18" s="135">
        <f t="shared" si="9"/>
        <v>253.51405199999999</v>
      </c>
      <c r="S18" s="135">
        <f t="shared" si="10"/>
        <v>253.51405199999999</v>
      </c>
      <c r="T18" s="135">
        <f t="shared" si="11"/>
        <v>253.51405199999999</v>
      </c>
      <c r="U18" s="135">
        <f t="shared" si="12"/>
        <v>253.51405199999999</v>
      </c>
      <c r="V18" s="135">
        <f t="shared" si="13"/>
        <v>38.027107799999996</v>
      </c>
      <c r="X18" s="191"/>
      <c r="Y18" s="135">
        <f>'Mat.Inf.-APS'!BC19</f>
        <v>230.46731999999997</v>
      </c>
      <c r="Z18" s="114"/>
      <c r="AA18" s="187">
        <v>1</v>
      </c>
      <c r="AB18" s="135">
        <f t="shared" si="14"/>
        <v>230.46731999999997</v>
      </c>
      <c r="AC18" s="114"/>
      <c r="AD18" s="135">
        <f t="shared" si="15"/>
        <v>1152.3365999999999</v>
      </c>
      <c r="AE18" s="135">
        <f t="shared" si="16"/>
        <v>1152.3365999999999</v>
      </c>
      <c r="AF18" s="135">
        <f t="shared" si="17"/>
        <v>1152.3365999999999</v>
      </c>
      <c r="AG18" s="135">
        <f t="shared" si="18"/>
        <v>138.28039199999998</v>
      </c>
      <c r="AH18" s="135">
        <f t="shared" si="19"/>
        <v>138.28039199999998</v>
      </c>
      <c r="AI18" s="135">
        <f t="shared" si="20"/>
        <v>138.28039199999998</v>
      </c>
      <c r="AJ18" s="135">
        <f t="shared" si="21"/>
        <v>138.28039199999998</v>
      </c>
      <c r="AL18" s="191"/>
      <c r="AM18" s="135">
        <f t="shared" si="22"/>
        <v>1786.1217299999998</v>
      </c>
      <c r="AN18" s="135">
        <f t="shared" si="23"/>
        <v>446.53043249999996</v>
      </c>
      <c r="AO18" s="151">
        <f t="shared" si="24"/>
        <v>9.3027173437499986</v>
      </c>
      <c r="AQ18" s="135">
        <f t="shared" si="25"/>
        <v>633.78512999999998</v>
      </c>
      <c r="AR18" s="135">
        <f t="shared" si="26"/>
        <v>158.4462825</v>
      </c>
      <c r="AS18" s="151">
        <f t="shared" si="27"/>
        <v>3.3009642187499999</v>
      </c>
      <c r="AU18" s="135">
        <f t="shared" si="28"/>
        <v>1152.3365999999999</v>
      </c>
      <c r="AV18" s="135">
        <f t="shared" si="29"/>
        <v>288.08414999999997</v>
      </c>
      <c r="AW18" s="151">
        <f t="shared" si="30"/>
        <v>6.0017531249999996</v>
      </c>
      <c r="AY18" s="135">
        <f t="shared" si="31"/>
        <v>772.06552199999999</v>
      </c>
      <c r="AZ18" s="135">
        <f t="shared" si="32"/>
        <v>193.0163805</v>
      </c>
      <c r="BA18" s="151">
        <f t="shared" si="33"/>
        <v>4.0211745937499996</v>
      </c>
      <c r="BC18" s="135">
        <f t="shared" si="34"/>
        <v>1786.1217299999998</v>
      </c>
      <c r="BD18" s="135">
        <f t="shared" si="35"/>
        <v>446.53043249999996</v>
      </c>
      <c r="BE18" s="151">
        <f t="shared" si="36"/>
        <v>9.3027173437499986</v>
      </c>
      <c r="BG18" s="135">
        <f t="shared" si="37"/>
        <v>328.415931</v>
      </c>
      <c r="BH18" s="135">
        <f t="shared" si="38"/>
        <v>82.10398275</v>
      </c>
      <c r="BI18" s="151">
        <f t="shared" si="39"/>
        <v>1.7104996406249999</v>
      </c>
      <c r="BK18" s="135">
        <f t="shared" si="40"/>
        <v>265.037418</v>
      </c>
      <c r="BL18" s="135">
        <f t="shared" si="41"/>
        <v>66.259354500000001</v>
      </c>
      <c r="BM18" s="151">
        <f t="shared" si="42"/>
        <v>1.3804032187499999</v>
      </c>
      <c r="BO18" s="135">
        <f t="shared" si="43"/>
        <v>138.28039199999998</v>
      </c>
      <c r="BP18" s="135">
        <f t="shared" si="44"/>
        <v>34.570097999999994</v>
      </c>
      <c r="BQ18" s="151">
        <f t="shared" si="45"/>
        <v>0.72021037499999985</v>
      </c>
    </row>
    <row r="19" spans="2:69" x14ac:dyDescent="0.25">
      <c r="B19" s="358" t="str">
        <f>IF(BasePop!B22="","",BasePop!B22)</f>
        <v>Caapiranga</v>
      </c>
      <c r="C19" s="359"/>
      <c r="D19" s="183"/>
      <c r="E19" s="114"/>
      <c r="F19" s="135">
        <f>'Mat.Inf.-APS'!AC20</f>
        <v>35.490312000000003</v>
      </c>
      <c r="G19" s="114"/>
      <c r="H19" s="187">
        <v>1</v>
      </c>
      <c r="I19" s="135">
        <f t="shared" si="2"/>
        <v>35.490312000000003</v>
      </c>
      <c r="J19" s="114"/>
      <c r="K19" s="135">
        <f t="shared" si="3"/>
        <v>177.45156000000003</v>
      </c>
      <c r="L19" s="135">
        <f t="shared" si="4"/>
        <v>177.45156000000003</v>
      </c>
      <c r="M19" s="135">
        <f t="shared" si="5"/>
        <v>177.45156000000003</v>
      </c>
      <c r="N19" s="135">
        <f t="shared" si="6"/>
        <v>177.45156000000003</v>
      </c>
      <c r="O19" s="135">
        <f t="shared" si="7"/>
        <v>53.235468000000004</v>
      </c>
      <c r="P19" s="135">
        <f t="shared" si="8"/>
        <v>35.490312000000003</v>
      </c>
      <c r="Q19" s="114"/>
      <c r="R19" s="135">
        <f t="shared" si="9"/>
        <v>70.980624000000006</v>
      </c>
      <c r="S19" s="135">
        <f t="shared" si="10"/>
        <v>70.980624000000006</v>
      </c>
      <c r="T19" s="135">
        <f t="shared" si="11"/>
        <v>70.980624000000006</v>
      </c>
      <c r="U19" s="135">
        <f t="shared" si="12"/>
        <v>70.980624000000006</v>
      </c>
      <c r="V19" s="135">
        <f t="shared" si="13"/>
        <v>10.6470936</v>
      </c>
      <c r="X19" s="191"/>
      <c r="Y19" s="135">
        <f>'Mat.Inf.-APS'!BC20</f>
        <v>64.527839999999998</v>
      </c>
      <c r="Z19" s="114"/>
      <c r="AA19" s="187">
        <v>1</v>
      </c>
      <c r="AB19" s="135">
        <f t="shared" si="14"/>
        <v>64.527839999999998</v>
      </c>
      <c r="AC19" s="114"/>
      <c r="AD19" s="135">
        <f t="shared" si="15"/>
        <v>322.63919999999996</v>
      </c>
      <c r="AE19" s="135">
        <f t="shared" si="16"/>
        <v>322.63919999999996</v>
      </c>
      <c r="AF19" s="135">
        <f t="shared" si="17"/>
        <v>322.63919999999996</v>
      </c>
      <c r="AG19" s="135">
        <f t="shared" si="18"/>
        <v>38.716704</v>
      </c>
      <c r="AH19" s="135">
        <f t="shared" si="19"/>
        <v>38.716704</v>
      </c>
      <c r="AI19" s="135">
        <f t="shared" si="20"/>
        <v>38.716704</v>
      </c>
      <c r="AJ19" s="135">
        <f t="shared" si="21"/>
        <v>38.716704</v>
      </c>
      <c r="AL19" s="191"/>
      <c r="AM19" s="135">
        <f t="shared" si="22"/>
        <v>500.09075999999999</v>
      </c>
      <c r="AN19" s="135">
        <f t="shared" si="23"/>
        <v>125.02269</v>
      </c>
      <c r="AO19" s="151">
        <f t="shared" si="24"/>
        <v>2.6046393750000001</v>
      </c>
      <c r="AQ19" s="135">
        <f t="shared" si="25"/>
        <v>177.45156000000003</v>
      </c>
      <c r="AR19" s="135">
        <f t="shared" si="26"/>
        <v>44.362890000000007</v>
      </c>
      <c r="AS19" s="151">
        <f t="shared" si="27"/>
        <v>0.92422687500000011</v>
      </c>
      <c r="AU19" s="135">
        <f t="shared" si="28"/>
        <v>322.63919999999996</v>
      </c>
      <c r="AV19" s="135">
        <f t="shared" si="29"/>
        <v>80.65979999999999</v>
      </c>
      <c r="AW19" s="151">
        <f t="shared" si="30"/>
        <v>1.6804124999999999</v>
      </c>
      <c r="AY19" s="135">
        <f t="shared" si="31"/>
        <v>216.16826400000002</v>
      </c>
      <c r="AZ19" s="135">
        <f t="shared" si="32"/>
        <v>54.042066000000005</v>
      </c>
      <c r="BA19" s="151">
        <f t="shared" si="33"/>
        <v>1.125876375</v>
      </c>
      <c r="BC19" s="135">
        <f t="shared" si="34"/>
        <v>500.09075999999999</v>
      </c>
      <c r="BD19" s="135">
        <f t="shared" si="35"/>
        <v>125.02269</v>
      </c>
      <c r="BE19" s="151">
        <f t="shared" si="36"/>
        <v>2.6046393750000001</v>
      </c>
      <c r="BG19" s="135">
        <f t="shared" si="37"/>
        <v>91.952172000000004</v>
      </c>
      <c r="BH19" s="135">
        <f t="shared" si="38"/>
        <v>22.988043000000001</v>
      </c>
      <c r="BI19" s="151">
        <f t="shared" si="39"/>
        <v>0.4789175625</v>
      </c>
      <c r="BK19" s="135">
        <f t="shared" si="40"/>
        <v>74.20701600000001</v>
      </c>
      <c r="BL19" s="135">
        <f t="shared" si="41"/>
        <v>18.551754000000003</v>
      </c>
      <c r="BM19" s="151">
        <f t="shared" si="42"/>
        <v>0.38649487500000007</v>
      </c>
      <c r="BO19" s="135">
        <f t="shared" si="43"/>
        <v>38.716704</v>
      </c>
      <c r="BP19" s="135">
        <f t="shared" si="44"/>
        <v>9.679176</v>
      </c>
      <c r="BQ19" s="151">
        <f t="shared" si="45"/>
        <v>0.20164950000000001</v>
      </c>
    </row>
    <row r="20" spans="2:69" x14ac:dyDescent="0.25">
      <c r="B20" s="358" t="str">
        <f>IF(BasePop!B23="","",BasePop!B23)</f>
        <v>Canutama</v>
      </c>
      <c r="C20" s="359"/>
      <c r="D20" s="183"/>
      <c r="E20" s="114"/>
      <c r="F20" s="135">
        <f>'Mat.Inf.-APS'!AC21</f>
        <v>31.366879500000003</v>
      </c>
      <c r="G20" s="114"/>
      <c r="H20" s="187">
        <v>1</v>
      </c>
      <c r="I20" s="135">
        <f t="shared" si="2"/>
        <v>31.366879500000003</v>
      </c>
      <c r="J20" s="114"/>
      <c r="K20" s="135">
        <f t="shared" si="3"/>
        <v>156.83439750000002</v>
      </c>
      <c r="L20" s="135">
        <f t="shared" si="4"/>
        <v>156.83439750000002</v>
      </c>
      <c r="M20" s="135">
        <f t="shared" si="5"/>
        <v>156.83439750000002</v>
      </c>
      <c r="N20" s="135">
        <f t="shared" si="6"/>
        <v>156.83439750000002</v>
      </c>
      <c r="O20" s="135">
        <f t="shared" si="7"/>
        <v>47.050319250000008</v>
      </c>
      <c r="P20" s="135">
        <f t="shared" si="8"/>
        <v>31.366879500000003</v>
      </c>
      <c r="Q20" s="114"/>
      <c r="R20" s="135">
        <f t="shared" si="9"/>
        <v>62.733759000000006</v>
      </c>
      <c r="S20" s="135">
        <f t="shared" si="10"/>
        <v>62.733759000000006</v>
      </c>
      <c r="T20" s="135">
        <f t="shared" si="11"/>
        <v>62.733759000000006</v>
      </c>
      <c r="U20" s="135">
        <f t="shared" si="12"/>
        <v>62.733759000000006</v>
      </c>
      <c r="V20" s="135">
        <f t="shared" si="13"/>
        <v>9.4100638500000002</v>
      </c>
      <c r="X20" s="191"/>
      <c r="Y20" s="135">
        <f>'Mat.Inf.-APS'!BC21</f>
        <v>57.030689999999993</v>
      </c>
      <c r="Z20" s="114"/>
      <c r="AA20" s="187">
        <v>1</v>
      </c>
      <c r="AB20" s="135">
        <f t="shared" si="14"/>
        <v>57.030689999999993</v>
      </c>
      <c r="AC20" s="114"/>
      <c r="AD20" s="135">
        <f t="shared" si="15"/>
        <v>285.15344999999996</v>
      </c>
      <c r="AE20" s="135">
        <f t="shared" si="16"/>
        <v>285.15344999999996</v>
      </c>
      <c r="AF20" s="135">
        <f t="shared" si="17"/>
        <v>285.15344999999996</v>
      </c>
      <c r="AG20" s="135">
        <f t="shared" si="18"/>
        <v>34.218413999999996</v>
      </c>
      <c r="AH20" s="135">
        <f t="shared" si="19"/>
        <v>34.218413999999996</v>
      </c>
      <c r="AI20" s="135">
        <f t="shared" si="20"/>
        <v>34.218413999999996</v>
      </c>
      <c r="AJ20" s="135">
        <f t="shared" si="21"/>
        <v>34.218413999999996</v>
      </c>
      <c r="AL20" s="191"/>
      <c r="AM20" s="135">
        <f t="shared" si="22"/>
        <v>441.98784749999999</v>
      </c>
      <c r="AN20" s="135">
        <f t="shared" si="23"/>
        <v>110.496961875</v>
      </c>
      <c r="AO20" s="151">
        <f t="shared" si="24"/>
        <v>2.3020200390625001</v>
      </c>
      <c r="AQ20" s="135">
        <f t="shared" si="25"/>
        <v>156.83439750000002</v>
      </c>
      <c r="AR20" s="135">
        <f t="shared" si="26"/>
        <v>39.208599375000006</v>
      </c>
      <c r="AS20" s="151">
        <f t="shared" si="27"/>
        <v>0.81684582031250008</v>
      </c>
      <c r="AU20" s="135">
        <f t="shared" si="28"/>
        <v>285.15344999999996</v>
      </c>
      <c r="AV20" s="135">
        <f t="shared" si="29"/>
        <v>71.288362499999991</v>
      </c>
      <c r="AW20" s="151">
        <f t="shared" si="30"/>
        <v>1.4851742187499999</v>
      </c>
      <c r="AY20" s="135">
        <f t="shared" si="31"/>
        <v>191.05281150000002</v>
      </c>
      <c r="AZ20" s="135">
        <f t="shared" si="32"/>
        <v>47.763202875000005</v>
      </c>
      <c r="BA20" s="151">
        <f t="shared" si="33"/>
        <v>0.99506672656250006</v>
      </c>
      <c r="BC20" s="135">
        <f t="shared" si="34"/>
        <v>441.98784749999999</v>
      </c>
      <c r="BD20" s="135">
        <f t="shared" si="35"/>
        <v>110.496961875</v>
      </c>
      <c r="BE20" s="151">
        <f t="shared" si="36"/>
        <v>2.3020200390625001</v>
      </c>
      <c r="BG20" s="135">
        <f t="shared" si="37"/>
        <v>81.268733249999997</v>
      </c>
      <c r="BH20" s="135">
        <f t="shared" si="38"/>
        <v>20.317183312499999</v>
      </c>
      <c r="BI20" s="151">
        <f t="shared" si="39"/>
        <v>0.42327465234375</v>
      </c>
      <c r="BK20" s="135">
        <f t="shared" si="40"/>
        <v>65.585293500000006</v>
      </c>
      <c r="BL20" s="135">
        <f t="shared" si="41"/>
        <v>16.396323375000001</v>
      </c>
      <c r="BM20" s="151">
        <f t="shared" si="42"/>
        <v>0.34159007031250005</v>
      </c>
      <c r="BO20" s="135">
        <f t="shared" si="43"/>
        <v>34.218413999999996</v>
      </c>
      <c r="BP20" s="135">
        <f t="shared" si="44"/>
        <v>8.5546034999999989</v>
      </c>
      <c r="BQ20" s="151">
        <f t="shared" si="45"/>
        <v>0.17822090624999998</v>
      </c>
    </row>
    <row r="21" spans="2:69" x14ac:dyDescent="0.25">
      <c r="B21" s="358" t="str">
        <f>IF(BasePop!B24="","",BasePop!B24)</f>
        <v>Careiro</v>
      </c>
      <c r="C21" s="359"/>
      <c r="D21" s="183"/>
      <c r="E21" s="114"/>
      <c r="F21" s="135">
        <f>'Mat.Inf.-APS'!AC22</f>
        <v>84.243456000000009</v>
      </c>
      <c r="G21" s="114"/>
      <c r="H21" s="187">
        <v>1</v>
      </c>
      <c r="I21" s="135">
        <f t="shared" si="2"/>
        <v>84.243456000000009</v>
      </c>
      <c r="J21" s="114"/>
      <c r="K21" s="135">
        <f t="shared" si="3"/>
        <v>421.21728000000007</v>
      </c>
      <c r="L21" s="135">
        <f t="shared" si="4"/>
        <v>421.21728000000007</v>
      </c>
      <c r="M21" s="135">
        <f t="shared" si="5"/>
        <v>421.21728000000007</v>
      </c>
      <c r="N21" s="135">
        <f t="shared" si="6"/>
        <v>421.21728000000007</v>
      </c>
      <c r="O21" s="135">
        <f t="shared" si="7"/>
        <v>126.36518400000001</v>
      </c>
      <c r="P21" s="135">
        <f t="shared" si="8"/>
        <v>84.243456000000009</v>
      </c>
      <c r="Q21" s="114"/>
      <c r="R21" s="135">
        <f t="shared" si="9"/>
        <v>168.48691200000002</v>
      </c>
      <c r="S21" s="135">
        <f t="shared" si="10"/>
        <v>168.48691200000002</v>
      </c>
      <c r="T21" s="135">
        <f t="shared" si="11"/>
        <v>168.48691200000002</v>
      </c>
      <c r="U21" s="135">
        <f t="shared" si="12"/>
        <v>168.48691200000002</v>
      </c>
      <c r="V21" s="135">
        <f t="shared" si="13"/>
        <v>25.273036800000003</v>
      </c>
      <c r="X21" s="191"/>
      <c r="Y21" s="135">
        <f>'Mat.Inf.-APS'!BC22</f>
        <v>153.16991999999999</v>
      </c>
      <c r="Z21" s="114"/>
      <c r="AA21" s="187">
        <v>1</v>
      </c>
      <c r="AB21" s="135">
        <f t="shared" si="14"/>
        <v>153.16991999999999</v>
      </c>
      <c r="AC21" s="114"/>
      <c r="AD21" s="135">
        <f t="shared" si="15"/>
        <v>765.84960000000001</v>
      </c>
      <c r="AE21" s="135">
        <f t="shared" si="16"/>
        <v>765.84960000000001</v>
      </c>
      <c r="AF21" s="135">
        <f t="shared" si="17"/>
        <v>765.84960000000001</v>
      </c>
      <c r="AG21" s="135">
        <f t="shared" si="18"/>
        <v>91.901951999999994</v>
      </c>
      <c r="AH21" s="135">
        <f t="shared" si="19"/>
        <v>91.901951999999994</v>
      </c>
      <c r="AI21" s="135">
        <f t="shared" si="20"/>
        <v>91.901951999999994</v>
      </c>
      <c r="AJ21" s="135">
        <f t="shared" si="21"/>
        <v>91.901951999999994</v>
      </c>
      <c r="AL21" s="191"/>
      <c r="AM21" s="135">
        <f t="shared" si="22"/>
        <v>1187.0668800000001</v>
      </c>
      <c r="AN21" s="135">
        <f t="shared" si="23"/>
        <v>296.76672000000002</v>
      </c>
      <c r="AO21" s="151">
        <f t="shared" si="24"/>
        <v>6.1826400000000001</v>
      </c>
      <c r="AQ21" s="135">
        <f t="shared" si="25"/>
        <v>421.21728000000007</v>
      </c>
      <c r="AR21" s="135">
        <f t="shared" si="26"/>
        <v>105.30432000000002</v>
      </c>
      <c r="AS21" s="151">
        <f t="shared" si="27"/>
        <v>2.1938400000000002</v>
      </c>
      <c r="AU21" s="135">
        <f t="shared" si="28"/>
        <v>765.84960000000001</v>
      </c>
      <c r="AV21" s="135">
        <f t="shared" si="29"/>
        <v>191.4624</v>
      </c>
      <c r="AW21" s="151">
        <f t="shared" si="30"/>
        <v>3.9887999999999999</v>
      </c>
      <c r="AY21" s="135">
        <f t="shared" si="31"/>
        <v>513.11923200000001</v>
      </c>
      <c r="AZ21" s="135">
        <f t="shared" si="32"/>
        <v>128.279808</v>
      </c>
      <c r="BA21" s="151">
        <f t="shared" si="33"/>
        <v>2.6724960000000002</v>
      </c>
      <c r="BC21" s="135">
        <f t="shared" si="34"/>
        <v>1187.0668800000001</v>
      </c>
      <c r="BD21" s="135">
        <f t="shared" si="35"/>
        <v>296.76672000000002</v>
      </c>
      <c r="BE21" s="151">
        <f t="shared" si="36"/>
        <v>6.1826400000000001</v>
      </c>
      <c r="BG21" s="135">
        <f t="shared" si="37"/>
        <v>218.26713599999999</v>
      </c>
      <c r="BH21" s="135">
        <f t="shared" si="38"/>
        <v>54.566783999999998</v>
      </c>
      <c r="BI21" s="151">
        <f t="shared" si="39"/>
        <v>1.136808</v>
      </c>
      <c r="BK21" s="135">
        <f t="shared" si="40"/>
        <v>176.145408</v>
      </c>
      <c r="BL21" s="135">
        <f t="shared" si="41"/>
        <v>44.036352000000001</v>
      </c>
      <c r="BM21" s="151">
        <f t="shared" si="42"/>
        <v>0.91742400000000002</v>
      </c>
      <c r="BO21" s="135">
        <f t="shared" si="43"/>
        <v>91.901951999999994</v>
      </c>
      <c r="BP21" s="135">
        <f t="shared" si="44"/>
        <v>22.975487999999999</v>
      </c>
      <c r="BQ21" s="151">
        <f t="shared" si="45"/>
        <v>0.47865599999999997</v>
      </c>
    </row>
    <row r="22" spans="2:69" x14ac:dyDescent="0.25">
      <c r="B22" s="358" t="str">
        <f>IF(BasePop!B25="","",BasePop!B25)</f>
        <v>Careiro da Várzea</v>
      </c>
      <c r="C22" s="359"/>
      <c r="D22" s="183"/>
      <c r="E22" s="114"/>
      <c r="F22" s="135">
        <f>'Mat.Inf.-APS'!AC23</f>
        <v>39.061984500000008</v>
      </c>
      <c r="G22" s="114"/>
      <c r="H22" s="187">
        <v>1</v>
      </c>
      <c r="I22" s="135">
        <f t="shared" si="2"/>
        <v>39.061984500000008</v>
      </c>
      <c r="J22" s="114"/>
      <c r="K22" s="135">
        <f t="shared" si="3"/>
        <v>195.30992250000003</v>
      </c>
      <c r="L22" s="135">
        <f t="shared" si="4"/>
        <v>195.30992250000003</v>
      </c>
      <c r="M22" s="135">
        <f t="shared" si="5"/>
        <v>195.30992250000003</v>
      </c>
      <c r="N22" s="135">
        <f t="shared" si="6"/>
        <v>195.30992250000003</v>
      </c>
      <c r="O22" s="135">
        <f t="shared" si="7"/>
        <v>58.592976750000005</v>
      </c>
      <c r="P22" s="135">
        <f t="shared" si="8"/>
        <v>39.061984500000008</v>
      </c>
      <c r="Q22" s="114"/>
      <c r="R22" s="135">
        <f t="shared" si="9"/>
        <v>78.123969000000017</v>
      </c>
      <c r="S22" s="135">
        <f t="shared" si="10"/>
        <v>78.123969000000017</v>
      </c>
      <c r="T22" s="135">
        <f t="shared" si="11"/>
        <v>78.123969000000017</v>
      </c>
      <c r="U22" s="135">
        <f t="shared" si="12"/>
        <v>78.123969000000017</v>
      </c>
      <c r="V22" s="135">
        <f t="shared" si="13"/>
        <v>11.718595350000003</v>
      </c>
      <c r="X22" s="191"/>
      <c r="Y22" s="135">
        <f>'Mat.Inf.-APS'!BC23</f>
        <v>71.021789999999996</v>
      </c>
      <c r="Z22" s="114"/>
      <c r="AA22" s="187">
        <v>1</v>
      </c>
      <c r="AB22" s="135">
        <f t="shared" si="14"/>
        <v>71.021789999999996</v>
      </c>
      <c r="AC22" s="114"/>
      <c r="AD22" s="135">
        <f t="shared" si="15"/>
        <v>355.10894999999999</v>
      </c>
      <c r="AE22" s="135">
        <f t="shared" si="16"/>
        <v>355.10894999999999</v>
      </c>
      <c r="AF22" s="135">
        <f t="shared" si="17"/>
        <v>355.10894999999999</v>
      </c>
      <c r="AG22" s="135">
        <f t="shared" si="18"/>
        <v>42.613073999999997</v>
      </c>
      <c r="AH22" s="135">
        <f t="shared" si="19"/>
        <v>42.613073999999997</v>
      </c>
      <c r="AI22" s="135">
        <f t="shared" si="20"/>
        <v>42.613073999999997</v>
      </c>
      <c r="AJ22" s="135">
        <f t="shared" si="21"/>
        <v>42.613073999999997</v>
      </c>
      <c r="AL22" s="191"/>
      <c r="AM22" s="135">
        <f t="shared" si="22"/>
        <v>550.41887250000002</v>
      </c>
      <c r="AN22" s="135">
        <f t="shared" si="23"/>
        <v>137.60471812500001</v>
      </c>
      <c r="AO22" s="151">
        <f t="shared" si="24"/>
        <v>2.8667649609375001</v>
      </c>
      <c r="AQ22" s="135">
        <f t="shared" si="25"/>
        <v>195.30992250000003</v>
      </c>
      <c r="AR22" s="135">
        <f t="shared" si="26"/>
        <v>48.827480625000007</v>
      </c>
      <c r="AS22" s="151">
        <f t="shared" si="27"/>
        <v>1.0172391796875002</v>
      </c>
      <c r="AU22" s="135">
        <f t="shared" si="28"/>
        <v>355.10894999999999</v>
      </c>
      <c r="AV22" s="135">
        <f t="shared" si="29"/>
        <v>88.777237499999998</v>
      </c>
      <c r="AW22" s="151">
        <f t="shared" si="30"/>
        <v>1.8495257812499999</v>
      </c>
      <c r="AY22" s="135">
        <f t="shared" si="31"/>
        <v>237.92299650000001</v>
      </c>
      <c r="AZ22" s="135">
        <f t="shared" si="32"/>
        <v>59.480749125000003</v>
      </c>
      <c r="BA22" s="151">
        <f t="shared" si="33"/>
        <v>1.2391822734375</v>
      </c>
      <c r="BC22" s="135">
        <f t="shared" si="34"/>
        <v>550.41887250000002</v>
      </c>
      <c r="BD22" s="135">
        <f t="shared" si="35"/>
        <v>137.60471812500001</v>
      </c>
      <c r="BE22" s="151">
        <f t="shared" si="36"/>
        <v>2.8667649609375001</v>
      </c>
      <c r="BG22" s="135">
        <f t="shared" si="37"/>
        <v>101.20605075</v>
      </c>
      <c r="BH22" s="135">
        <f t="shared" si="38"/>
        <v>25.301512687500001</v>
      </c>
      <c r="BI22" s="151">
        <f t="shared" si="39"/>
        <v>0.52711484765625005</v>
      </c>
      <c r="BK22" s="135">
        <f t="shared" si="40"/>
        <v>81.675058500000006</v>
      </c>
      <c r="BL22" s="135">
        <f t="shared" si="41"/>
        <v>20.418764625000001</v>
      </c>
      <c r="BM22" s="151">
        <f t="shared" si="42"/>
        <v>0.42539092968750003</v>
      </c>
      <c r="BO22" s="135">
        <f t="shared" si="43"/>
        <v>42.613073999999997</v>
      </c>
      <c r="BP22" s="135">
        <f t="shared" si="44"/>
        <v>10.653268499999999</v>
      </c>
      <c r="BQ22" s="151">
        <f t="shared" si="45"/>
        <v>0.22194309374999999</v>
      </c>
    </row>
    <row r="23" spans="2:69" x14ac:dyDescent="0.25">
      <c r="B23" s="358" t="str">
        <f>IF(BasePop!B26="","",BasePop!B26)</f>
        <v>Coari</v>
      </c>
      <c r="C23" s="359"/>
      <c r="D23" s="183"/>
      <c r="E23" s="114"/>
      <c r="F23" s="135">
        <f>'Mat.Inf.-APS'!AC24</f>
        <v>271.51858800000002</v>
      </c>
      <c r="G23" s="114"/>
      <c r="H23" s="187">
        <v>1</v>
      </c>
      <c r="I23" s="135">
        <f t="shared" si="2"/>
        <v>271.51858800000002</v>
      </c>
      <c r="J23" s="114"/>
      <c r="K23" s="135">
        <f t="shared" si="3"/>
        <v>1357.59294</v>
      </c>
      <c r="L23" s="135">
        <f t="shared" si="4"/>
        <v>1357.59294</v>
      </c>
      <c r="M23" s="135">
        <f t="shared" si="5"/>
        <v>1357.59294</v>
      </c>
      <c r="N23" s="135">
        <f t="shared" si="6"/>
        <v>1357.59294</v>
      </c>
      <c r="O23" s="135">
        <f t="shared" si="7"/>
        <v>407.27788199999998</v>
      </c>
      <c r="P23" s="135">
        <f t="shared" si="8"/>
        <v>271.51858800000002</v>
      </c>
      <c r="Q23" s="114"/>
      <c r="R23" s="135">
        <f t="shared" si="9"/>
        <v>543.03717600000004</v>
      </c>
      <c r="S23" s="135">
        <f t="shared" si="10"/>
        <v>543.03717600000004</v>
      </c>
      <c r="T23" s="135">
        <f t="shared" si="11"/>
        <v>543.03717600000004</v>
      </c>
      <c r="U23" s="135">
        <f t="shared" si="12"/>
        <v>543.03717600000004</v>
      </c>
      <c r="V23" s="135">
        <f t="shared" si="13"/>
        <v>81.455576399999998</v>
      </c>
      <c r="X23" s="191"/>
      <c r="Y23" s="135">
        <f>'Mat.Inf.-APS'!BC24</f>
        <v>493.67015999999995</v>
      </c>
      <c r="Z23" s="114"/>
      <c r="AA23" s="187">
        <v>1</v>
      </c>
      <c r="AB23" s="135">
        <f t="shared" si="14"/>
        <v>493.67015999999995</v>
      </c>
      <c r="AC23" s="114"/>
      <c r="AD23" s="135">
        <f t="shared" si="15"/>
        <v>2468.3507999999997</v>
      </c>
      <c r="AE23" s="135">
        <f t="shared" si="16"/>
        <v>2468.3507999999997</v>
      </c>
      <c r="AF23" s="135">
        <f t="shared" si="17"/>
        <v>2468.3507999999997</v>
      </c>
      <c r="AG23" s="135">
        <f t="shared" si="18"/>
        <v>296.20209599999998</v>
      </c>
      <c r="AH23" s="135">
        <f t="shared" si="19"/>
        <v>296.20209599999998</v>
      </c>
      <c r="AI23" s="135">
        <f t="shared" si="20"/>
        <v>296.20209599999998</v>
      </c>
      <c r="AJ23" s="135">
        <f t="shared" si="21"/>
        <v>296.20209599999998</v>
      </c>
      <c r="AL23" s="191"/>
      <c r="AM23" s="135">
        <f t="shared" si="22"/>
        <v>3825.9437399999997</v>
      </c>
      <c r="AN23" s="135">
        <f t="shared" si="23"/>
        <v>956.48593499999993</v>
      </c>
      <c r="AO23" s="151">
        <f t="shared" si="24"/>
        <v>19.9267903125</v>
      </c>
      <c r="AQ23" s="135">
        <f t="shared" si="25"/>
        <v>1357.59294</v>
      </c>
      <c r="AR23" s="135">
        <f t="shared" si="26"/>
        <v>339.398235</v>
      </c>
      <c r="AS23" s="151">
        <f t="shared" si="27"/>
        <v>7.0707965625</v>
      </c>
      <c r="AU23" s="135">
        <f t="shared" si="28"/>
        <v>2468.3507999999997</v>
      </c>
      <c r="AV23" s="135">
        <f t="shared" si="29"/>
        <v>617.08769999999993</v>
      </c>
      <c r="AW23" s="151">
        <f t="shared" si="30"/>
        <v>12.855993749999998</v>
      </c>
      <c r="AY23" s="135">
        <f t="shared" si="31"/>
        <v>1653.795036</v>
      </c>
      <c r="AZ23" s="135">
        <f t="shared" si="32"/>
        <v>413.448759</v>
      </c>
      <c r="BA23" s="151">
        <f t="shared" si="33"/>
        <v>8.6135158124999993</v>
      </c>
      <c r="BC23" s="135">
        <f t="shared" si="34"/>
        <v>3825.9437399999997</v>
      </c>
      <c r="BD23" s="135">
        <f t="shared" si="35"/>
        <v>956.48593499999993</v>
      </c>
      <c r="BE23" s="151">
        <f t="shared" si="36"/>
        <v>19.9267903125</v>
      </c>
      <c r="BG23" s="135">
        <f t="shared" si="37"/>
        <v>703.47997799999996</v>
      </c>
      <c r="BH23" s="135">
        <f t="shared" si="38"/>
        <v>175.86999449999999</v>
      </c>
      <c r="BI23" s="151">
        <f t="shared" si="39"/>
        <v>3.6639582187499999</v>
      </c>
      <c r="BK23" s="135">
        <f t="shared" si="40"/>
        <v>567.72068400000001</v>
      </c>
      <c r="BL23" s="135">
        <f t="shared" si="41"/>
        <v>141.930171</v>
      </c>
      <c r="BM23" s="151">
        <f t="shared" si="42"/>
        <v>2.9568785625</v>
      </c>
      <c r="BO23" s="135">
        <f t="shared" si="43"/>
        <v>296.20209599999998</v>
      </c>
      <c r="BP23" s="135">
        <f t="shared" si="44"/>
        <v>74.050523999999996</v>
      </c>
      <c r="BQ23" s="151">
        <f t="shared" si="45"/>
        <v>1.54271925</v>
      </c>
    </row>
    <row r="24" spans="2:69" x14ac:dyDescent="0.25">
      <c r="B24" s="358" t="str">
        <f>IF(BasePop!B27="","",BasePop!B27)</f>
        <v>Codajás</v>
      </c>
      <c r="C24" s="359"/>
      <c r="D24" s="183"/>
      <c r="E24" s="114"/>
      <c r="F24" s="135">
        <f>'Mat.Inf.-APS'!AC25</f>
        <v>72.116286000000002</v>
      </c>
      <c r="G24" s="114"/>
      <c r="H24" s="187">
        <v>1</v>
      </c>
      <c r="I24" s="135">
        <f t="shared" si="2"/>
        <v>72.116286000000002</v>
      </c>
      <c r="J24" s="114"/>
      <c r="K24" s="135">
        <f t="shared" si="3"/>
        <v>360.58143000000001</v>
      </c>
      <c r="L24" s="135">
        <f t="shared" si="4"/>
        <v>360.58143000000001</v>
      </c>
      <c r="M24" s="135">
        <f t="shared" si="5"/>
        <v>360.58143000000001</v>
      </c>
      <c r="N24" s="135">
        <f t="shared" si="6"/>
        <v>360.58143000000001</v>
      </c>
      <c r="O24" s="135">
        <f t="shared" si="7"/>
        <v>108.174429</v>
      </c>
      <c r="P24" s="135">
        <f t="shared" si="8"/>
        <v>72.116286000000002</v>
      </c>
      <c r="Q24" s="114"/>
      <c r="R24" s="135">
        <f t="shared" si="9"/>
        <v>144.232572</v>
      </c>
      <c r="S24" s="135">
        <f t="shared" si="10"/>
        <v>144.232572</v>
      </c>
      <c r="T24" s="135">
        <f t="shared" si="11"/>
        <v>144.232572</v>
      </c>
      <c r="U24" s="135">
        <f t="shared" si="12"/>
        <v>144.232572</v>
      </c>
      <c r="V24" s="135">
        <f t="shared" si="13"/>
        <v>21.634885799999999</v>
      </c>
      <c r="X24" s="191"/>
      <c r="Y24" s="135">
        <f>'Mat.Inf.-APS'!BC25</f>
        <v>131.12052</v>
      </c>
      <c r="Z24" s="114"/>
      <c r="AA24" s="187">
        <v>1</v>
      </c>
      <c r="AB24" s="135">
        <f t="shared" si="14"/>
        <v>131.12052</v>
      </c>
      <c r="AC24" s="114"/>
      <c r="AD24" s="135">
        <f t="shared" si="15"/>
        <v>655.60259999999994</v>
      </c>
      <c r="AE24" s="135">
        <f t="shared" si="16"/>
        <v>655.60259999999994</v>
      </c>
      <c r="AF24" s="135">
        <f t="shared" si="17"/>
        <v>655.60259999999994</v>
      </c>
      <c r="AG24" s="135">
        <f t="shared" si="18"/>
        <v>78.672311999999991</v>
      </c>
      <c r="AH24" s="135">
        <f t="shared" si="19"/>
        <v>78.672311999999991</v>
      </c>
      <c r="AI24" s="135">
        <f t="shared" si="20"/>
        <v>78.672311999999991</v>
      </c>
      <c r="AJ24" s="135">
        <f t="shared" si="21"/>
        <v>78.672311999999991</v>
      </c>
      <c r="AL24" s="191"/>
      <c r="AM24" s="135">
        <f t="shared" si="22"/>
        <v>1016.1840299999999</v>
      </c>
      <c r="AN24" s="135">
        <f t="shared" si="23"/>
        <v>254.04600749999997</v>
      </c>
      <c r="AO24" s="151">
        <f t="shared" si="24"/>
        <v>5.2926251562499997</v>
      </c>
      <c r="AQ24" s="135">
        <f t="shared" si="25"/>
        <v>360.58143000000001</v>
      </c>
      <c r="AR24" s="135">
        <f t="shared" si="26"/>
        <v>90.145357500000003</v>
      </c>
      <c r="AS24" s="151">
        <f t="shared" si="27"/>
        <v>1.87802828125</v>
      </c>
      <c r="AU24" s="135">
        <f t="shared" si="28"/>
        <v>655.60259999999994</v>
      </c>
      <c r="AV24" s="135">
        <f t="shared" si="29"/>
        <v>163.90064999999998</v>
      </c>
      <c r="AW24" s="151">
        <f t="shared" si="30"/>
        <v>3.4145968749999995</v>
      </c>
      <c r="AY24" s="135">
        <f t="shared" si="31"/>
        <v>439.25374199999999</v>
      </c>
      <c r="AZ24" s="135">
        <f t="shared" si="32"/>
        <v>109.8134355</v>
      </c>
      <c r="BA24" s="151">
        <f t="shared" si="33"/>
        <v>2.2877799062499999</v>
      </c>
      <c r="BC24" s="135">
        <f t="shared" si="34"/>
        <v>1016.1840299999999</v>
      </c>
      <c r="BD24" s="135">
        <f t="shared" si="35"/>
        <v>254.04600749999997</v>
      </c>
      <c r="BE24" s="151">
        <f t="shared" si="36"/>
        <v>5.2926251562499997</v>
      </c>
      <c r="BG24" s="135">
        <f t="shared" si="37"/>
        <v>186.84674100000001</v>
      </c>
      <c r="BH24" s="135">
        <f t="shared" si="38"/>
        <v>46.711685250000002</v>
      </c>
      <c r="BI24" s="151">
        <f t="shared" si="39"/>
        <v>0.97316010937500008</v>
      </c>
      <c r="BK24" s="135">
        <f t="shared" si="40"/>
        <v>150.78859799999998</v>
      </c>
      <c r="BL24" s="135">
        <f t="shared" si="41"/>
        <v>37.697149499999995</v>
      </c>
      <c r="BM24" s="151">
        <f t="shared" si="42"/>
        <v>0.78535728124999993</v>
      </c>
      <c r="BO24" s="135">
        <f t="shared" si="43"/>
        <v>78.672311999999991</v>
      </c>
      <c r="BP24" s="135">
        <f t="shared" si="44"/>
        <v>19.668077999999998</v>
      </c>
      <c r="BQ24" s="151">
        <f t="shared" si="45"/>
        <v>0.40975162499999995</v>
      </c>
    </row>
    <row r="25" spans="2:69" x14ac:dyDescent="0.25">
      <c r="B25" s="358" t="str">
        <f>IF(BasePop!B28="","",BasePop!B28)</f>
        <v>Iranduba</v>
      </c>
      <c r="C25" s="359"/>
      <c r="D25" s="183"/>
      <c r="E25" s="114"/>
      <c r="F25" s="135">
        <f>'Mat.Inf.-APS'!AC26</f>
        <v>153.97630050000001</v>
      </c>
      <c r="G25" s="114"/>
      <c r="H25" s="187">
        <v>1</v>
      </c>
      <c r="I25" s="135">
        <f t="shared" si="2"/>
        <v>153.97630050000001</v>
      </c>
      <c r="J25" s="114"/>
      <c r="K25" s="135">
        <f t="shared" si="3"/>
        <v>769.88150250000001</v>
      </c>
      <c r="L25" s="135">
        <f t="shared" si="4"/>
        <v>769.88150250000001</v>
      </c>
      <c r="M25" s="135">
        <f t="shared" si="5"/>
        <v>769.88150250000001</v>
      </c>
      <c r="N25" s="135">
        <f t="shared" si="6"/>
        <v>769.88150250000001</v>
      </c>
      <c r="O25" s="135">
        <f t="shared" si="7"/>
        <v>230.96445075</v>
      </c>
      <c r="P25" s="135">
        <f t="shared" si="8"/>
        <v>153.97630050000001</v>
      </c>
      <c r="Q25" s="114"/>
      <c r="R25" s="135">
        <f t="shared" si="9"/>
        <v>307.95260100000002</v>
      </c>
      <c r="S25" s="135">
        <f t="shared" si="10"/>
        <v>307.95260100000002</v>
      </c>
      <c r="T25" s="135">
        <f t="shared" si="11"/>
        <v>307.95260100000002</v>
      </c>
      <c r="U25" s="135">
        <f t="shared" si="12"/>
        <v>307.95260100000002</v>
      </c>
      <c r="V25" s="135">
        <f t="shared" si="13"/>
        <v>46.192890150000004</v>
      </c>
      <c r="X25" s="191"/>
      <c r="Y25" s="135">
        <f>'Mat.Inf.-APS'!BC26</f>
        <v>279.95690999999999</v>
      </c>
      <c r="Z25" s="114"/>
      <c r="AA25" s="187">
        <v>1</v>
      </c>
      <c r="AB25" s="135">
        <f t="shared" si="14"/>
        <v>279.95690999999999</v>
      </c>
      <c r="AC25" s="114"/>
      <c r="AD25" s="135">
        <f t="shared" si="15"/>
        <v>1399.7845499999999</v>
      </c>
      <c r="AE25" s="135">
        <f t="shared" si="16"/>
        <v>1399.7845499999999</v>
      </c>
      <c r="AF25" s="135">
        <f t="shared" si="17"/>
        <v>1399.7845499999999</v>
      </c>
      <c r="AG25" s="135">
        <f t="shared" si="18"/>
        <v>167.97414599999999</v>
      </c>
      <c r="AH25" s="135">
        <f t="shared" si="19"/>
        <v>167.97414599999999</v>
      </c>
      <c r="AI25" s="135">
        <f t="shared" si="20"/>
        <v>167.97414599999999</v>
      </c>
      <c r="AJ25" s="135">
        <f t="shared" si="21"/>
        <v>167.97414599999999</v>
      </c>
      <c r="AL25" s="191"/>
      <c r="AM25" s="135">
        <f t="shared" si="22"/>
        <v>2169.6660524999998</v>
      </c>
      <c r="AN25" s="135">
        <f t="shared" si="23"/>
        <v>542.41651312499994</v>
      </c>
      <c r="AO25" s="151">
        <f t="shared" si="24"/>
        <v>11.300344023437498</v>
      </c>
      <c r="AQ25" s="135">
        <f t="shared" si="25"/>
        <v>769.88150250000001</v>
      </c>
      <c r="AR25" s="135">
        <f t="shared" si="26"/>
        <v>192.470375625</v>
      </c>
      <c r="AS25" s="151">
        <f t="shared" si="27"/>
        <v>4.0097994921874998</v>
      </c>
      <c r="AU25" s="135">
        <f t="shared" si="28"/>
        <v>1399.7845499999999</v>
      </c>
      <c r="AV25" s="135">
        <f t="shared" si="29"/>
        <v>349.94613749999996</v>
      </c>
      <c r="AW25" s="151">
        <f t="shared" si="30"/>
        <v>7.2905445312499992</v>
      </c>
      <c r="AY25" s="135">
        <f t="shared" si="31"/>
        <v>937.85564850000003</v>
      </c>
      <c r="AZ25" s="135">
        <f t="shared" si="32"/>
        <v>234.46391212500001</v>
      </c>
      <c r="BA25" s="151">
        <f t="shared" si="33"/>
        <v>4.8846648359375004</v>
      </c>
      <c r="BC25" s="135">
        <f t="shared" si="34"/>
        <v>2169.6660524999998</v>
      </c>
      <c r="BD25" s="135">
        <f t="shared" si="35"/>
        <v>542.41651312499994</v>
      </c>
      <c r="BE25" s="151">
        <f t="shared" si="36"/>
        <v>11.300344023437498</v>
      </c>
      <c r="BG25" s="135">
        <f t="shared" si="37"/>
        <v>398.93859674999999</v>
      </c>
      <c r="BH25" s="135">
        <f t="shared" si="38"/>
        <v>99.734649187499997</v>
      </c>
      <c r="BI25" s="151">
        <f t="shared" si="39"/>
        <v>2.0778051914062501</v>
      </c>
      <c r="BK25" s="135">
        <f t="shared" si="40"/>
        <v>321.9504465</v>
      </c>
      <c r="BL25" s="135">
        <f t="shared" si="41"/>
        <v>80.487611625</v>
      </c>
      <c r="BM25" s="151">
        <f t="shared" si="42"/>
        <v>1.6768252421875001</v>
      </c>
      <c r="BO25" s="135">
        <f t="shared" si="43"/>
        <v>167.97414599999999</v>
      </c>
      <c r="BP25" s="135">
        <f t="shared" si="44"/>
        <v>41.993536499999998</v>
      </c>
      <c r="BQ25" s="151">
        <f t="shared" si="45"/>
        <v>0.87486534374999991</v>
      </c>
    </row>
    <row r="26" spans="2:69" x14ac:dyDescent="0.25">
      <c r="B26" s="358" t="str">
        <f>IF(BasePop!B29="","",BasePop!B29)</f>
        <v>Lábrea</v>
      </c>
      <c r="C26" s="359"/>
      <c r="D26" s="183"/>
      <c r="E26" s="114"/>
      <c r="F26" s="135">
        <f>'Mat.Inf.-APS'!AC27</f>
        <v>121.77593999999999</v>
      </c>
      <c r="G26" s="114"/>
      <c r="H26" s="187">
        <v>1</v>
      </c>
      <c r="I26" s="135">
        <f t="shared" si="2"/>
        <v>121.77593999999999</v>
      </c>
      <c r="J26" s="114"/>
      <c r="K26" s="135">
        <f t="shared" si="3"/>
        <v>608.87969999999996</v>
      </c>
      <c r="L26" s="135">
        <f t="shared" si="4"/>
        <v>608.87969999999996</v>
      </c>
      <c r="M26" s="135">
        <f t="shared" si="5"/>
        <v>608.87969999999996</v>
      </c>
      <c r="N26" s="135">
        <f t="shared" si="6"/>
        <v>608.87969999999996</v>
      </c>
      <c r="O26" s="135">
        <f t="shared" si="7"/>
        <v>182.66390999999999</v>
      </c>
      <c r="P26" s="135">
        <f t="shared" si="8"/>
        <v>121.77593999999999</v>
      </c>
      <c r="Q26" s="114"/>
      <c r="R26" s="135">
        <f t="shared" si="9"/>
        <v>243.55187999999998</v>
      </c>
      <c r="S26" s="135">
        <f t="shared" si="10"/>
        <v>243.55187999999998</v>
      </c>
      <c r="T26" s="135">
        <f t="shared" si="11"/>
        <v>243.55187999999998</v>
      </c>
      <c r="U26" s="135">
        <f t="shared" si="12"/>
        <v>243.55187999999998</v>
      </c>
      <c r="V26" s="135">
        <f t="shared" si="13"/>
        <v>36.532781999999997</v>
      </c>
      <c r="X26" s="191"/>
      <c r="Y26" s="135">
        <f>'Mat.Inf.-APS'!BC27</f>
        <v>221.41079999999997</v>
      </c>
      <c r="Z26" s="114"/>
      <c r="AA26" s="187">
        <v>1</v>
      </c>
      <c r="AB26" s="135">
        <f t="shared" si="14"/>
        <v>221.41079999999997</v>
      </c>
      <c r="AC26" s="114"/>
      <c r="AD26" s="135">
        <f t="shared" si="15"/>
        <v>1107.0539999999999</v>
      </c>
      <c r="AE26" s="135">
        <f t="shared" si="16"/>
        <v>1107.0539999999999</v>
      </c>
      <c r="AF26" s="135">
        <f t="shared" si="17"/>
        <v>1107.0539999999999</v>
      </c>
      <c r="AG26" s="135">
        <f t="shared" si="18"/>
        <v>132.84647999999999</v>
      </c>
      <c r="AH26" s="135">
        <f t="shared" si="19"/>
        <v>132.84647999999999</v>
      </c>
      <c r="AI26" s="135">
        <f t="shared" si="20"/>
        <v>132.84647999999999</v>
      </c>
      <c r="AJ26" s="135">
        <f t="shared" si="21"/>
        <v>132.84647999999999</v>
      </c>
      <c r="AL26" s="191"/>
      <c r="AM26" s="135">
        <f t="shared" si="22"/>
        <v>1715.9336999999998</v>
      </c>
      <c r="AN26" s="135">
        <f t="shared" si="23"/>
        <v>428.98342499999995</v>
      </c>
      <c r="AO26" s="151">
        <f t="shared" si="24"/>
        <v>8.9371546874999996</v>
      </c>
      <c r="AQ26" s="135">
        <f t="shared" si="25"/>
        <v>608.87969999999996</v>
      </c>
      <c r="AR26" s="135">
        <f t="shared" si="26"/>
        <v>152.21992499999999</v>
      </c>
      <c r="AS26" s="151">
        <f t="shared" si="27"/>
        <v>3.1712484374999996</v>
      </c>
      <c r="AU26" s="135">
        <f t="shared" si="28"/>
        <v>1107.0539999999999</v>
      </c>
      <c r="AV26" s="135">
        <f t="shared" si="29"/>
        <v>276.76349999999996</v>
      </c>
      <c r="AW26" s="151">
        <f t="shared" si="30"/>
        <v>5.7659062499999996</v>
      </c>
      <c r="AY26" s="135">
        <f t="shared" si="31"/>
        <v>741.72617999999989</v>
      </c>
      <c r="AZ26" s="135">
        <f t="shared" si="32"/>
        <v>185.43154499999997</v>
      </c>
      <c r="BA26" s="151">
        <f t="shared" si="33"/>
        <v>3.8631571874999993</v>
      </c>
      <c r="BC26" s="135">
        <f t="shared" si="34"/>
        <v>1715.9336999999998</v>
      </c>
      <c r="BD26" s="135">
        <f t="shared" si="35"/>
        <v>428.98342499999995</v>
      </c>
      <c r="BE26" s="151">
        <f t="shared" si="36"/>
        <v>8.9371546874999996</v>
      </c>
      <c r="BG26" s="135">
        <f t="shared" si="37"/>
        <v>315.51038999999997</v>
      </c>
      <c r="BH26" s="135">
        <f t="shared" si="38"/>
        <v>78.877597499999993</v>
      </c>
      <c r="BI26" s="151">
        <f t="shared" si="39"/>
        <v>1.6432832812499998</v>
      </c>
      <c r="BK26" s="135">
        <f t="shared" si="40"/>
        <v>254.62241999999998</v>
      </c>
      <c r="BL26" s="135">
        <f t="shared" si="41"/>
        <v>63.655604999999994</v>
      </c>
      <c r="BM26" s="151">
        <f t="shared" si="42"/>
        <v>1.3261584375</v>
      </c>
      <c r="BO26" s="135">
        <f t="shared" si="43"/>
        <v>132.84647999999999</v>
      </c>
      <c r="BP26" s="135">
        <f t="shared" si="44"/>
        <v>33.211619999999996</v>
      </c>
      <c r="BQ26" s="151">
        <f t="shared" si="45"/>
        <v>0.69190874999999996</v>
      </c>
    </row>
    <row r="27" spans="2:69" x14ac:dyDescent="0.25">
      <c r="B27" s="358" t="str">
        <f>IF(BasePop!B30="","",BasePop!B30)</f>
        <v>Manacapuru</v>
      </c>
      <c r="C27" s="359"/>
      <c r="D27" s="183"/>
      <c r="E27" s="114"/>
      <c r="F27" s="135">
        <f>'Mat.Inf.-APS'!AC28</f>
        <v>317.40370200000007</v>
      </c>
      <c r="G27" s="114"/>
      <c r="H27" s="187">
        <v>1</v>
      </c>
      <c r="I27" s="135">
        <f t="shared" si="2"/>
        <v>317.40370200000007</v>
      </c>
      <c r="J27" s="114"/>
      <c r="K27" s="135">
        <f t="shared" si="3"/>
        <v>1587.0185100000003</v>
      </c>
      <c r="L27" s="135">
        <f t="shared" si="4"/>
        <v>1587.0185100000003</v>
      </c>
      <c r="M27" s="135">
        <f t="shared" si="5"/>
        <v>1587.0185100000003</v>
      </c>
      <c r="N27" s="135">
        <f t="shared" si="6"/>
        <v>1587.0185100000003</v>
      </c>
      <c r="O27" s="135">
        <f t="shared" si="7"/>
        <v>476.1055530000001</v>
      </c>
      <c r="P27" s="135">
        <f t="shared" si="8"/>
        <v>317.40370200000007</v>
      </c>
      <c r="Q27" s="114"/>
      <c r="R27" s="135">
        <f t="shared" si="9"/>
        <v>634.80740400000013</v>
      </c>
      <c r="S27" s="135">
        <f t="shared" si="10"/>
        <v>634.80740400000013</v>
      </c>
      <c r="T27" s="135">
        <f t="shared" si="11"/>
        <v>634.80740400000013</v>
      </c>
      <c r="U27" s="135">
        <f t="shared" si="12"/>
        <v>634.80740400000013</v>
      </c>
      <c r="V27" s="135">
        <f t="shared" si="13"/>
        <v>95.221110600000017</v>
      </c>
      <c r="X27" s="191"/>
      <c r="Y27" s="135">
        <f>'Mat.Inf.-APS'!BC28</f>
        <v>577.09764000000007</v>
      </c>
      <c r="Z27" s="114"/>
      <c r="AA27" s="187">
        <v>1</v>
      </c>
      <c r="AB27" s="135">
        <f t="shared" si="14"/>
        <v>577.09764000000007</v>
      </c>
      <c r="AC27" s="114"/>
      <c r="AD27" s="135">
        <f t="shared" si="15"/>
        <v>2885.4882000000002</v>
      </c>
      <c r="AE27" s="135">
        <f t="shared" si="16"/>
        <v>2885.4882000000002</v>
      </c>
      <c r="AF27" s="135">
        <f t="shared" si="17"/>
        <v>2885.4882000000002</v>
      </c>
      <c r="AG27" s="135">
        <f t="shared" si="18"/>
        <v>346.25858400000004</v>
      </c>
      <c r="AH27" s="135">
        <f t="shared" si="19"/>
        <v>346.25858400000004</v>
      </c>
      <c r="AI27" s="135">
        <f t="shared" si="20"/>
        <v>346.25858400000004</v>
      </c>
      <c r="AJ27" s="135">
        <f t="shared" si="21"/>
        <v>346.25858400000004</v>
      </c>
      <c r="AL27" s="191"/>
      <c r="AM27" s="135">
        <f t="shared" si="22"/>
        <v>4472.5067100000006</v>
      </c>
      <c r="AN27" s="135">
        <f t="shared" si="23"/>
        <v>1118.1266775000001</v>
      </c>
      <c r="AO27" s="151">
        <f t="shared" si="24"/>
        <v>23.294305781250003</v>
      </c>
      <c r="AQ27" s="135">
        <f t="shared" si="25"/>
        <v>1587.0185100000003</v>
      </c>
      <c r="AR27" s="135">
        <f t="shared" si="26"/>
        <v>396.75462750000008</v>
      </c>
      <c r="AS27" s="151">
        <f t="shared" si="27"/>
        <v>8.2657214062500017</v>
      </c>
      <c r="AU27" s="135">
        <f t="shared" si="28"/>
        <v>2885.4882000000002</v>
      </c>
      <c r="AV27" s="135">
        <f t="shared" si="29"/>
        <v>721.37205000000006</v>
      </c>
      <c r="AW27" s="151">
        <f t="shared" si="30"/>
        <v>15.028584375000001</v>
      </c>
      <c r="AY27" s="135">
        <f t="shared" si="31"/>
        <v>1933.2770940000005</v>
      </c>
      <c r="AZ27" s="135">
        <f t="shared" si="32"/>
        <v>483.31927350000012</v>
      </c>
      <c r="BA27" s="151">
        <f t="shared" si="33"/>
        <v>10.069151531250002</v>
      </c>
      <c r="BC27" s="135">
        <f t="shared" si="34"/>
        <v>4472.5067100000006</v>
      </c>
      <c r="BD27" s="135">
        <f t="shared" si="35"/>
        <v>1118.1266775000001</v>
      </c>
      <c r="BE27" s="151">
        <f t="shared" si="36"/>
        <v>23.294305781250003</v>
      </c>
      <c r="BG27" s="135">
        <f t="shared" si="37"/>
        <v>822.36413700000014</v>
      </c>
      <c r="BH27" s="135">
        <f t="shared" si="38"/>
        <v>205.59103425000004</v>
      </c>
      <c r="BI27" s="151">
        <f t="shared" si="39"/>
        <v>4.2831465468750007</v>
      </c>
      <c r="BK27" s="135">
        <f t="shared" si="40"/>
        <v>663.66228600000011</v>
      </c>
      <c r="BL27" s="135">
        <f t="shared" si="41"/>
        <v>165.91557150000003</v>
      </c>
      <c r="BM27" s="151">
        <f t="shared" si="42"/>
        <v>3.4565744062500006</v>
      </c>
      <c r="BO27" s="135">
        <f t="shared" si="43"/>
        <v>346.25858400000004</v>
      </c>
      <c r="BP27" s="135">
        <f t="shared" si="44"/>
        <v>86.56464600000001</v>
      </c>
      <c r="BQ27" s="151">
        <f t="shared" si="45"/>
        <v>1.8034301250000002</v>
      </c>
    </row>
    <row r="28" spans="2:69" x14ac:dyDescent="0.25">
      <c r="B28" s="358" t="str">
        <f>IF(BasePop!B31="","",BasePop!B31)</f>
        <v>Manaquiri</v>
      </c>
      <c r="C28" s="359"/>
      <c r="D28" s="183"/>
      <c r="E28" s="114"/>
      <c r="F28" s="135">
        <f>'Mat.Inf.-APS'!AC29</f>
        <v>49.391100000000002</v>
      </c>
      <c r="G28" s="114"/>
      <c r="H28" s="187">
        <v>1</v>
      </c>
      <c r="I28" s="135">
        <f t="shared" si="2"/>
        <v>49.391100000000002</v>
      </c>
      <c r="J28" s="114"/>
      <c r="K28" s="135">
        <f t="shared" si="3"/>
        <v>246.9555</v>
      </c>
      <c r="L28" s="135">
        <f t="shared" si="4"/>
        <v>246.9555</v>
      </c>
      <c r="M28" s="135">
        <f t="shared" si="5"/>
        <v>246.9555</v>
      </c>
      <c r="N28" s="135">
        <f t="shared" si="6"/>
        <v>246.9555</v>
      </c>
      <c r="O28" s="135">
        <f t="shared" si="7"/>
        <v>74.086649999999992</v>
      </c>
      <c r="P28" s="135">
        <f t="shared" si="8"/>
        <v>49.391100000000002</v>
      </c>
      <c r="Q28" s="114"/>
      <c r="R28" s="135">
        <f t="shared" si="9"/>
        <v>98.782200000000003</v>
      </c>
      <c r="S28" s="135">
        <f t="shared" si="10"/>
        <v>98.782200000000003</v>
      </c>
      <c r="T28" s="135">
        <f t="shared" si="11"/>
        <v>98.782200000000003</v>
      </c>
      <c r="U28" s="135">
        <f t="shared" si="12"/>
        <v>98.782200000000003</v>
      </c>
      <c r="V28" s="135">
        <f t="shared" si="13"/>
        <v>14.81733</v>
      </c>
      <c r="X28" s="191"/>
      <c r="Y28" s="135">
        <f>'Mat.Inf.-APS'!BC29</f>
        <v>89.802000000000007</v>
      </c>
      <c r="Z28" s="114"/>
      <c r="AA28" s="187">
        <v>1</v>
      </c>
      <c r="AB28" s="135">
        <f t="shared" si="14"/>
        <v>89.802000000000007</v>
      </c>
      <c r="AC28" s="114"/>
      <c r="AD28" s="135">
        <f t="shared" si="15"/>
        <v>449.01000000000005</v>
      </c>
      <c r="AE28" s="135">
        <f t="shared" si="16"/>
        <v>449.01000000000005</v>
      </c>
      <c r="AF28" s="135">
        <f t="shared" si="17"/>
        <v>449.01000000000005</v>
      </c>
      <c r="AG28" s="135">
        <f t="shared" si="18"/>
        <v>53.8812</v>
      </c>
      <c r="AH28" s="135">
        <f t="shared" si="19"/>
        <v>53.8812</v>
      </c>
      <c r="AI28" s="135">
        <f t="shared" si="20"/>
        <v>53.8812</v>
      </c>
      <c r="AJ28" s="135">
        <f t="shared" si="21"/>
        <v>53.8812</v>
      </c>
      <c r="AL28" s="191"/>
      <c r="AM28" s="135">
        <f t="shared" si="22"/>
        <v>695.96550000000002</v>
      </c>
      <c r="AN28" s="135">
        <f t="shared" si="23"/>
        <v>173.99137500000001</v>
      </c>
      <c r="AO28" s="151">
        <f t="shared" si="24"/>
        <v>3.6248203125000003</v>
      </c>
      <c r="AQ28" s="135">
        <f t="shared" si="25"/>
        <v>246.9555</v>
      </c>
      <c r="AR28" s="135">
        <f t="shared" si="26"/>
        <v>61.738875</v>
      </c>
      <c r="AS28" s="151">
        <f t="shared" si="27"/>
        <v>1.2862265625</v>
      </c>
      <c r="AU28" s="135">
        <f t="shared" si="28"/>
        <v>449.01000000000005</v>
      </c>
      <c r="AV28" s="135">
        <f t="shared" si="29"/>
        <v>112.25250000000001</v>
      </c>
      <c r="AW28" s="151">
        <f t="shared" si="30"/>
        <v>2.3385937500000002</v>
      </c>
      <c r="AY28" s="135">
        <f t="shared" si="31"/>
        <v>300.83670000000001</v>
      </c>
      <c r="AZ28" s="135">
        <f t="shared" si="32"/>
        <v>75.209175000000002</v>
      </c>
      <c r="BA28" s="151">
        <f t="shared" si="33"/>
        <v>1.5668578125000001</v>
      </c>
      <c r="BC28" s="135">
        <f t="shared" si="34"/>
        <v>695.96550000000002</v>
      </c>
      <c r="BD28" s="135">
        <f t="shared" si="35"/>
        <v>173.99137500000001</v>
      </c>
      <c r="BE28" s="151">
        <f t="shared" si="36"/>
        <v>3.6248203125000003</v>
      </c>
      <c r="BG28" s="135">
        <f t="shared" si="37"/>
        <v>127.96785</v>
      </c>
      <c r="BH28" s="135">
        <f t="shared" si="38"/>
        <v>31.9919625</v>
      </c>
      <c r="BI28" s="151">
        <f t="shared" si="39"/>
        <v>0.66649921874999996</v>
      </c>
      <c r="BK28" s="135">
        <f t="shared" si="40"/>
        <v>103.2723</v>
      </c>
      <c r="BL28" s="135">
        <f t="shared" si="41"/>
        <v>25.818075</v>
      </c>
      <c r="BM28" s="151">
        <f t="shared" si="42"/>
        <v>0.53787656250000004</v>
      </c>
      <c r="BO28" s="135">
        <f t="shared" si="43"/>
        <v>53.8812</v>
      </c>
      <c r="BP28" s="135">
        <f t="shared" si="44"/>
        <v>13.4703</v>
      </c>
      <c r="BQ28" s="151">
        <f t="shared" si="45"/>
        <v>0.28063125</v>
      </c>
    </row>
    <row r="29" spans="2:69" x14ac:dyDescent="0.25">
      <c r="B29" s="358" t="str">
        <f>IF(BasePop!B32="","",BasePop!B32)</f>
        <v>Manaus</v>
      </c>
      <c r="C29" s="359"/>
      <c r="D29" s="183"/>
      <c r="E29" s="114"/>
      <c r="F29" s="135">
        <f>'Mat.Inf.-APS'!AC30</f>
        <v>4851.7874459999994</v>
      </c>
      <c r="G29" s="114"/>
      <c r="H29" s="187">
        <v>1</v>
      </c>
      <c r="I29" s="135">
        <f t="shared" si="2"/>
        <v>4851.7874459999994</v>
      </c>
      <c r="J29" s="114"/>
      <c r="K29" s="135">
        <f t="shared" si="3"/>
        <v>24258.937229999996</v>
      </c>
      <c r="L29" s="135">
        <f t="shared" si="4"/>
        <v>24258.937229999996</v>
      </c>
      <c r="M29" s="135">
        <f t="shared" si="5"/>
        <v>24258.937229999996</v>
      </c>
      <c r="N29" s="135">
        <f t="shared" si="6"/>
        <v>24258.937229999996</v>
      </c>
      <c r="O29" s="135">
        <f t="shared" si="7"/>
        <v>7277.6811689999986</v>
      </c>
      <c r="P29" s="135">
        <f t="shared" si="8"/>
        <v>4851.7874459999994</v>
      </c>
      <c r="Q29" s="114"/>
      <c r="R29" s="135">
        <f t="shared" si="9"/>
        <v>9703.5748919999987</v>
      </c>
      <c r="S29" s="135">
        <f t="shared" si="10"/>
        <v>9703.5748919999987</v>
      </c>
      <c r="T29" s="135">
        <f t="shared" si="11"/>
        <v>9703.5748919999987</v>
      </c>
      <c r="U29" s="135">
        <f t="shared" si="12"/>
        <v>9703.5748919999987</v>
      </c>
      <c r="V29" s="135">
        <f t="shared" si="13"/>
        <v>1455.5362337999998</v>
      </c>
      <c r="X29" s="191"/>
      <c r="Y29" s="135">
        <f>'Mat.Inf.-APS'!BC30</f>
        <v>8821.4317199999987</v>
      </c>
      <c r="Z29" s="114"/>
      <c r="AA29" s="187">
        <v>1</v>
      </c>
      <c r="AB29" s="135">
        <f t="shared" si="14"/>
        <v>8821.4317199999987</v>
      </c>
      <c r="AC29" s="114"/>
      <c r="AD29" s="135">
        <f t="shared" si="15"/>
        <v>44107.158599999995</v>
      </c>
      <c r="AE29" s="135">
        <f t="shared" si="16"/>
        <v>44107.158599999995</v>
      </c>
      <c r="AF29" s="135">
        <f t="shared" si="17"/>
        <v>44107.158599999995</v>
      </c>
      <c r="AG29" s="135">
        <f t="shared" si="18"/>
        <v>5292.8590319999994</v>
      </c>
      <c r="AH29" s="135">
        <f t="shared" si="19"/>
        <v>5292.8590319999994</v>
      </c>
      <c r="AI29" s="135">
        <f t="shared" si="20"/>
        <v>5292.8590319999994</v>
      </c>
      <c r="AJ29" s="135">
        <f t="shared" si="21"/>
        <v>5292.8590319999994</v>
      </c>
      <c r="AL29" s="191"/>
      <c r="AM29" s="135">
        <f t="shared" si="22"/>
        <v>68366.095829999991</v>
      </c>
      <c r="AN29" s="135">
        <f t="shared" si="23"/>
        <v>17091.523957499998</v>
      </c>
      <c r="AO29" s="151">
        <f t="shared" si="24"/>
        <v>356.07341578124993</v>
      </c>
      <c r="AQ29" s="135">
        <f t="shared" si="25"/>
        <v>24258.937229999996</v>
      </c>
      <c r="AR29" s="135">
        <f t="shared" si="26"/>
        <v>6064.734307499999</v>
      </c>
      <c r="AS29" s="151">
        <f t="shared" si="27"/>
        <v>126.34863140624998</v>
      </c>
      <c r="AU29" s="135">
        <f t="shared" si="28"/>
        <v>44107.158599999995</v>
      </c>
      <c r="AV29" s="135">
        <f t="shared" si="29"/>
        <v>11026.789649999999</v>
      </c>
      <c r="AW29" s="151">
        <f t="shared" si="30"/>
        <v>229.72478437499998</v>
      </c>
      <c r="AY29" s="135">
        <f t="shared" si="31"/>
        <v>29551.796261999996</v>
      </c>
      <c r="AZ29" s="135">
        <f t="shared" si="32"/>
        <v>7387.9490654999991</v>
      </c>
      <c r="BA29" s="151">
        <f t="shared" si="33"/>
        <v>153.91560553124998</v>
      </c>
      <c r="BC29" s="135">
        <f t="shared" si="34"/>
        <v>68366.095829999991</v>
      </c>
      <c r="BD29" s="135">
        <f t="shared" si="35"/>
        <v>17091.523957499998</v>
      </c>
      <c r="BE29" s="151">
        <f t="shared" si="36"/>
        <v>356.07341578124993</v>
      </c>
      <c r="BG29" s="135">
        <f t="shared" si="37"/>
        <v>12570.540200999998</v>
      </c>
      <c r="BH29" s="135">
        <f t="shared" si="38"/>
        <v>3142.6350502499995</v>
      </c>
      <c r="BI29" s="151">
        <f t="shared" si="39"/>
        <v>65.471563546874989</v>
      </c>
      <c r="BK29" s="135">
        <f t="shared" si="40"/>
        <v>10144.646477999999</v>
      </c>
      <c r="BL29" s="135">
        <f t="shared" si="41"/>
        <v>2536.1616194999997</v>
      </c>
      <c r="BM29" s="151">
        <f t="shared" si="42"/>
        <v>52.836700406249996</v>
      </c>
      <c r="BO29" s="135">
        <f t="shared" si="43"/>
        <v>5292.8590319999994</v>
      </c>
      <c r="BP29" s="135">
        <f t="shared" si="44"/>
        <v>1323.2147579999998</v>
      </c>
      <c r="BQ29" s="151">
        <f t="shared" si="45"/>
        <v>27.566974124999998</v>
      </c>
    </row>
    <row r="30" spans="2:69" x14ac:dyDescent="0.25">
      <c r="B30" s="358" t="str">
        <f>IF(BasePop!B33="","",BasePop!B33)</f>
        <v>Nova Olinda do Norte</v>
      </c>
      <c r="C30" s="359"/>
      <c r="D30" s="183"/>
      <c r="E30" s="114"/>
      <c r="F30" s="135">
        <f>'Mat.Inf.-APS'!AC31</f>
        <v>97.494407999999993</v>
      </c>
      <c r="G30" s="114"/>
      <c r="H30" s="187">
        <v>1</v>
      </c>
      <c r="I30" s="135">
        <f t="shared" si="2"/>
        <v>97.494407999999993</v>
      </c>
      <c r="J30" s="114"/>
      <c r="K30" s="135">
        <f t="shared" si="3"/>
        <v>487.47203999999999</v>
      </c>
      <c r="L30" s="135">
        <f t="shared" si="4"/>
        <v>487.47203999999999</v>
      </c>
      <c r="M30" s="135">
        <f t="shared" si="5"/>
        <v>487.47203999999999</v>
      </c>
      <c r="N30" s="135">
        <f t="shared" si="6"/>
        <v>487.47203999999999</v>
      </c>
      <c r="O30" s="135">
        <f t="shared" si="7"/>
        <v>146.241612</v>
      </c>
      <c r="P30" s="135">
        <f t="shared" si="8"/>
        <v>97.494407999999993</v>
      </c>
      <c r="Q30" s="114"/>
      <c r="R30" s="135">
        <f t="shared" si="9"/>
        <v>194.98881599999999</v>
      </c>
      <c r="S30" s="135">
        <f t="shared" si="10"/>
        <v>194.98881599999999</v>
      </c>
      <c r="T30" s="135">
        <f t="shared" si="11"/>
        <v>194.98881599999999</v>
      </c>
      <c r="U30" s="135">
        <f t="shared" si="12"/>
        <v>194.98881599999999</v>
      </c>
      <c r="V30" s="135">
        <f t="shared" si="13"/>
        <v>29.248322399999996</v>
      </c>
      <c r="X30" s="191"/>
      <c r="Y30" s="135">
        <f>'Mat.Inf.-APS'!BC31</f>
        <v>177.26255999999998</v>
      </c>
      <c r="Z30" s="114"/>
      <c r="AA30" s="187">
        <v>1</v>
      </c>
      <c r="AB30" s="135">
        <f t="shared" si="14"/>
        <v>177.26255999999998</v>
      </c>
      <c r="AC30" s="114"/>
      <c r="AD30" s="135">
        <f t="shared" si="15"/>
        <v>886.31279999999992</v>
      </c>
      <c r="AE30" s="135">
        <f t="shared" si="16"/>
        <v>886.31279999999992</v>
      </c>
      <c r="AF30" s="135">
        <f t="shared" si="17"/>
        <v>886.31279999999992</v>
      </c>
      <c r="AG30" s="135">
        <f t="shared" si="18"/>
        <v>106.35753599999998</v>
      </c>
      <c r="AH30" s="135">
        <f t="shared" si="19"/>
        <v>106.35753599999998</v>
      </c>
      <c r="AI30" s="135">
        <f t="shared" si="20"/>
        <v>106.35753599999998</v>
      </c>
      <c r="AJ30" s="135">
        <f t="shared" si="21"/>
        <v>106.35753599999998</v>
      </c>
      <c r="AL30" s="191"/>
      <c r="AM30" s="135">
        <f t="shared" si="22"/>
        <v>1373.7848399999998</v>
      </c>
      <c r="AN30" s="135">
        <f t="shared" si="23"/>
        <v>343.44620999999995</v>
      </c>
      <c r="AO30" s="151">
        <f t="shared" si="24"/>
        <v>7.1551293749999987</v>
      </c>
      <c r="AQ30" s="135">
        <f t="shared" si="25"/>
        <v>487.47203999999999</v>
      </c>
      <c r="AR30" s="135">
        <f t="shared" si="26"/>
        <v>121.86801</v>
      </c>
      <c r="AS30" s="151">
        <f t="shared" si="27"/>
        <v>2.538916875</v>
      </c>
      <c r="AU30" s="135">
        <f t="shared" si="28"/>
        <v>886.31279999999992</v>
      </c>
      <c r="AV30" s="135">
        <f t="shared" si="29"/>
        <v>221.57819999999998</v>
      </c>
      <c r="AW30" s="151">
        <f t="shared" si="30"/>
        <v>4.6162124999999996</v>
      </c>
      <c r="AY30" s="135">
        <f t="shared" si="31"/>
        <v>593.82957599999997</v>
      </c>
      <c r="AZ30" s="135">
        <f t="shared" si="32"/>
        <v>148.45739399999999</v>
      </c>
      <c r="BA30" s="151">
        <f t="shared" si="33"/>
        <v>3.0928623749999997</v>
      </c>
      <c r="BC30" s="135">
        <f t="shared" si="34"/>
        <v>1373.7848399999998</v>
      </c>
      <c r="BD30" s="135">
        <f t="shared" si="35"/>
        <v>343.44620999999995</v>
      </c>
      <c r="BE30" s="151">
        <f t="shared" si="36"/>
        <v>7.1551293749999987</v>
      </c>
      <c r="BG30" s="135">
        <f t="shared" si="37"/>
        <v>252.59914799999999</v>
      </c>
      <c r="BH30" s="135">
        <f t="shared" si="38"/>
        <v>63.149786999999996</v>
      </c>
      <c r="BI30" s="151">
        <f t="shared" si="39"/>
        <v>1.3156205624999999</v>
      </c>
      <c r="BK30" s="135">
        <f t="shared" si="40"/>
        <v>203.85194399999997</v>
      </c>
      <c r="BL30" s="135">
        <f t="shared" si="41"/>
        <v>50.962985999999994</v>
      </c>
      <c r="BM30" s="151">
        <f t="shared" si="42"/>
        <v>1.0617288749999998</v>
      </c>
      <c r="BO30" s="135">
        <f t="shared" si="43"/>
        <v>106.35753599999998</v>
      </c>
      <c r="BP30" s="135">
        <f t="shared" si="44"/>
        <v>26.589383999999995</v>
      </c>
      <c r="BQ30" s="151">
        <f t="shared" si="45"/>
        <v>0.55394549999999987</v>
      </c>
    </row>
    <row r="31" spans="2:69" x14ac:dyDescent="0.25">
      <c r="B31" s="358" t="str">
        <f>IF(BasePop!B34="","",BasePop!B34)</f>
        <v>Novo Airão</v>
      </c>
      <c r="C31" s="359"/>
      <c r="D31" s="183"/>
      <c r="E31" s="114"/>
      <c r="F31" s="135">
        <f>'Mat.Inf.-APS'!AC32</f>
        <v>54.653791499999997</v>
      </c>
      <c r="G31" s="114"/>
      <c r="H31" s="187">
        <v>1</v>
      </c>
      <c r="I31" s="135">
        <f t="shared" si="2"/>
        <v>54.653791499999997</v>
      </c>
      <c r="J31" s="114"/>
      <c r="K31" s="135">
        <f t="shared" si="3"/>
        <v>273.2689575</v>
      </c>
      <c r="L31" s="135">
        <f t="shared" si="4"/>
        <v>273.2689575</v>
      </c>
      <c r="M31" s="135">
        <f t="shared" si="5"/>
        <v>273.2689575</v>
      </c>
      <c r="N31" s="135">
        <f t="shared" si="6"/>
        <v>273.2689575</v>
      </c>
      <c r="O31" s="135">
        <f t="shared" si="7"/>
        <v>81.980687250000003</v>
      </c>
      <c r="P31" s="135">
        <f t="shared" si="8"/>
        <v>54.653791499999997</v>
      </c>
      <c r="Q31" s="114"/>
      <c r="R31" s="135">
        <f t="shared" si="9"/>
        <v>109.30758299999999</v>
      </c>
      <c r="S31" s="135">
        <f t="shared" si="10"/>
        <v>109.30758299999999</v>
      </c>
      <c r="T31" s="135">
        <f t="shared" si="11"/>
        <v>109.30758299999999</v>
      </c>
      <c r="U31" s="135">
        <f t="shared" si="12"/>
        <v>109.30758299999999</v>
      </c>
      <c r="V31" s="135">
        <f t="shared" si="13"/>
        <v>16.396137449999998</v>
      </c>
      <c r="X31" s="191"/>
      <c r="Y31" s="135">
        <f>'Mat.Inf.-APS'!BC32</f>
        <v>99.370529999999988</v>
      </c>
      <c r="Z31" s="114"/>
      <c r="AA31" s="187">
        <v>1</v>
      </c>
      <c r="AB31" s="135">
        <f t="shared" si="14"/>
        <v>99.370529999999988</v>
      </c>
      <c r="AC31" s="114"/>
      <c r="AD31" s="135">
        <f t="shared" si="15"/>
        <v>496.85264999999993</v>
      </c>
      <c r="AE31" s="135">
        <f t="shared" si="16"/>
        <v>496.85264999999993</v>
      </c>
      <c r="AF31" s="135">
        <f t="shared" si="17"/>
        <v>496.85264999999993</v>
      </c>
      <c r="AG31" s="135">
        <f t="shared" si="18"/>
        <v>59.622317999999993</v>
      </c>
      <c r="AH31" s="135">
        <f t="shared" si="19"/>
        <v>59.622317999999993</v>
      </c>
      <c r="AI31" s="135">
        <f t="shared" si="20"/>
        <v>59.622317999999993</v>
      </c>
      <c r="AJ31" s="135">
        <f t="shared" si="21"/>
        <v>59.622317999999993</v>
      </c>
      <c r="AL31" s="191"/>
      <c r="AM31" s="135">
        <f t="shared" si="22"/>
        <v>770.12160749999998</v>
      </c>
      <c r="AN31" s="135">
        <f t="shared" si="23"/>
        <v>192.530401875</v>
      </c>
      <c r="AO31" s="151">
        <f t="shared" si="24"/>
        <v>4.0110500390624999</v>
      </c>
      <c r="AQ31" s="135">
        <f t="shared" si="25"/>
        <v>273.2689575</v>
      </c>
      <c r="AR31" s="135">
        <f t="shared" si="26"/>
        <v>68.317239375</v>
      </c>
      <c r="AS31" s="151">
        <f t="shared" si="27"/>
        <v>1.4232758203125</v>
      </c>
      <c r="AU31" s="135">
        <f t="shared" si="28"/>
        <v>496.85264999999993</v>
      </c>
      <c r="AV31" s="135">
        <f t="shared" si="29"/>
        <v>124.21316249999998</v>
      </c>
      <c r="AW31" s="151">
        <f t="shared" si="30"/>
        <v>2.5877742187499995</v>
      </c>
      <c r="AY31" s="135">
        <f t="shared" si="31"/>
        <v>332.89127550000001</v>
      </c>
      <c r="AZ31" s="135">
        <f t="shared" si="32"/>
        <v>83.222818875000002</v>
      </c>
      <c r="BA31" s="151">
        <f t="shared" si="33"/>
        <v>1.7338087265625</v>
      </c>
      <c r="BC31" s="135">
        <f t="shared" si="34"/>
        <v>770.12160749999998</v>
      </c>
      <c r="BD31" s="135">
        <f t="shared" si="35"/>
        <v>192.530401875</v>
      </c>
      <c r="BE31" s="151">
        <f t="shared" si="36"/>
        <v>4.0110500390624999</v>
      </c>
      <c r="BG31" s="135">
        <f t="shared" si="37"/>
        <v>141.60300525</v>
      </c>
      <c r="BH31" s="135">
        <f t="shared" si="38"/>
        <v>35.400751312499999</v>
      </c>
      <c r="BI31" s="151">
        <f t="shared" si="39"/>
        <v>0.73751565234374994</v>
      </c>
      <c r="BK31" s="135">
        <f t="shared" si="40"/>
        <v>114.27610949999999</v>
      </c>
      <c r="BL31" s="135">
        <f t="shared" si="41"/>
        <v>28.569027374999997</v>
      </c>
      <c r="BM31" s="151">
        <f t="shared" si="42"/>
        <v>0.59518807031249998</v>
      </c>
      <c r="BO31" s="135">
        <f t="shared" si="43"/>
        <v>59.622317999999993</v>
      </c>
      <c r="BP31" s="135">
        <f t="shared" si="44"/>
        <v>14.905579499999998</v>
      </c>
      <c r="BQ31" s="151">
        <f t="shared" si="45"/>
        <v>0.31053290624999996</v>
      </c>
    </row>
    <row r="32" spans="2:69" x14ac:dyDescent="0.25">
      <c r="B32" s="358" t="str">
        <f>IF(BasePop!B35="","",BasePop!B35)</f>
        <v>Pauini</v>
      </c>
      <c r="C32" s="359"/>
      <c r="D32" s="183"/>
      <c r="E32" s="114"/>
      <c r="F32" s="135">
        <f>'Mat.Inf.-APS'!AC33</f>
        <v>58.45199250000001</v>
      </c>
      <c r="G32" s="114"/>
      <c r="H32" s="187">
        <v>1</v>
      </c>
      <c r="I32" s="135">
        <f t="shared" si="2"/>
        <v>58.45199250000001</v>
      </c>
      <c r="J32" s="114"/>
      <c r="K32" s="135">
        <f t="shared" si="3"/>
        <v>292.25996250000003</v>
      </c>
      <c r="L32" s="135">
        <f t="shared" si="4"/>
        <v>292.25996250000003</v>
      </c>
      <c r="M32" s="135">
        <f t="shared" si="5"/>
        <v>292.25996250000003</v>
      </c>
      <c r="N32" s="135">
        <f t="shared" si="6"/>
        <v>292.25996250000003</v>
      </c>
      <c r="O32" s="135">
        <f t="shared" si="7"/>
        <v>87.677988750000011</v>
      </c>
      <c r="P32" s="135">
        <f t="shared" si="8"/>
        <v>58.45199250000001</v>
      </c>
      <c r="Q32" s="114"/>
      <c r="R32" s="135">
        <f t="shared" si="9"/>
        <v>116.90398500000002</v>
      </c>
      <c r="S32" s="135">
        <f t="shared" si="10"/>
        <v>116.90398500000002</v>
      </c>
      <c r="T32" s="135">
        <f t="shared" si="11"/>
        <v>116.90398500000002</v>
      </c>
      <c r="U32" s="135">
        <f t="shared" si="12"/>
        <v>116.90398500000002</v>
      </c>
      <c r="V32" s="135">
        <f t="shared" si="13"/>
        <v>17.535597750000001</v>
      </c>
      <c r="X32" s="191"/>
      <c r="Y32" s="135">
        <f>'Mat.Inf.-APS'!BC33</f>
        <v>106.27634999999999</v>
      </c>
      <c r="Z32" s="114"/>
      <c r="AA32" s="187">
        <v>1</v>
      </c>
      <c r="AB32" s="135">
        <f t="shared" si="14"/>
        <v>106.27634999999999</v>
      </c>
      <c r="AC32" s="114"/>
      <c r="AD32" s="135">
        <f t="shared" si="15"/>
        <v>531.38175000000001</v>
      </c>
      <c r="AE32" s="135">
        <f t="shared" si="16"/>
        <v>531.38175000000001</v>
      </c>
      <c r="AF32" s="135">
        <f t="shared" si="17"/>
        <v>531.38175000000001</v>
      </c>
      <c r="AG32" s="135">
        <f t="shared" si="18"/>
        <v>63.765809999999995</v>
      </c>
      <c r="AH32" s="135">
        <f t="shared" si="19"/>
        <v>63.765809999999995</v>
      </c>
      <c r="AI32" s="135">
        <f t="shared" si="20"/>
        <v>63.765809999999995</v>
      </c>
      <c r="AJ32" s="135">
        <f t="shared" si="21"/>
        <v>63.765809999999995</v>
      </c>
      <c r="AL32" s="191"/>
      <c r="AM32" s="135">
        <f t="shared" si="22"/>
        <v>823.64171250000004</v>
      </c>
      <c r="AN32" s="135">
        <f t="shared" si="23"/>
        <v>205.91042812500001</v>
      </c>
      <c r="AO32" s="151">
        <f t="shared" si="24"/>
        <v>4.2898005859374999</v>
      </c>
      <c r="AQ32" s="135">
        <f t="shared" si="25"/>
        <v>292.25996250000003</v>
      </c>
      <c r="AR32" s="135">
        <f t="shared" si="26"/>
        <v>73.064990625000007</v>
      </c>
      <c r="AS32" s="151">
        <f t="shared" si="27"/>
        <v>1.5221873046875001</v>
      </c>
      <c r="AU32" s="135">
        <f t="shared" si="28"/>
        <v>531.38175000000001</v>
      </c>
      <c r="AV32" s="135">
        <f t="shared" si="29"/>
        <v>132.8454375</v>
      </c>
      <c r="AW32" s="151">
        <f t="shared" si="30"/>
        <v>2.7676132812500001</v>
      </c>
      <c r="AY32" s="135">
        <f t="shared" si="31"/>
        <v>356.02577250000002</v>
      </c>
      <c r="AZ32" s="135">
        <f t="shared" si="32"/>
        <v>89.006443125000004</v>
      </c>
      <c r="BA32" s="151">
        <f t="shared" si="33"/>
        <v>1.8543008984375</v>
      </c>
      <c r="BC32" s="135">
        <f t="shared" si="34"/>
        <v>823.64171250000004</v>
      </c>
      <c r="BD32" s="135">
        <f t="shared" si="35"/>
        <v>205.91042812500001</v>
      </c>
      <c r="BE32" s="151">
        <f t="shared" si="36"/>
        <v>4.2898005859374999</v>
      </c>
      <c r="BG32" s="135">
        <f t="shared" si="37"/>
        <v>151.44379875000001</v>
      </c>
      <c r="BH32" s="135">
        <f t="shared" si="38"/>
        <v>37.860949687500003</v>
      </c>
      <c r="BI32" s="151">
        <f t="shared" si="39"/>
        <v>0.78876978515625007</v>
      </c>
      <c r="BK32" s="135">
        <f t="shared" si="40"/>
        <v>122.2178025</v>
      </c>
      <c r="BL32" s="135">
        <f t="shared" si="41"/>
        <v>30.554450625000001</v>
      </c>
      <c r="BM32" s="151">
        <f t="shared" si="42"/>
        <v>0.63655105468750006</v>
      </c>
      <c r="BO32" s="135">
        <f t="shared" si="43"/>
        <v>63.765809999999995</v>
      </c>
      <c r="BP32" s="135">
        <f t="shared" si="44"/>
        <v>15.941452499999999</v>
      </c>
      <c r="BQ32" s="151">
        <f t="shared" si="45"/>
        <v>0.33211359374999999</v>
      </c>
    </row>
    <row r="33" spans="2:69" x14ac:dyDescent="0.25">
      <c r="B33" s="358" t="str">
        <f>IF(BasePop!B36="","",BasePop!B36)</f>
        <v>Presidente Figueiredo</v>
      </c>
      <c r="C33" s="359"/>
      <c r="D33" s="183"/>
      <c r="E33" s="114"/>
      <c r="F33" s="135">
        <f>'Mat.Inf.-APS'!AC34</f>
        <v>84.413769000000002</v>
      </c>
      <c r="G33" s="114"/>
      <c r="H33" s="187">
        <v>1</v>
      </c>
      <c r="I33" s="135">
        <f t="shared" si="2"/>
        <v>84.413769000000002</v>
      </c>
      <c r="J33" s="114"/>
      <c r="K33" s="135">
        <f t="shared" si="3"/>
        <v>422.06884500000001</v>
      </c>
      <c r="L33" s="135">
        <f t="shared" si="4"/>
        <v>422.06884500000001</v>
      </c>
      <c r="M33" s="135">
        <f t="shared" si="5"/>
        <v>422.06884500000001</v>
      </c>
      <c r="N33" s="135">
        <f t="shared" si="6"/>
        <v>422.06884500000001</v>
      </c>
      <c r="O33" s="135">
        <f t="shared" si="7"/>
        <v>126.6206535</v>
      </c>
      <c r="P33" s="135">
        <f t="shared" si="8"/>
        <v>84.413769000000002</v>
      </c>
      <c r="Q33" s="114"/>
      <c r="R33" s="135">
        <f t="shared" si="9"/>
        <v>168.827538</v>
      </c>
      <c r="S33" s="135">
        <f t="shared" si="10"/>
        <v>168.827538</v>
      </c>
      <c r="T33" s="135">
        <f t="shared" si="11"/>
        <v>168.827538</v>
      </c>
      <c r="U33" s="135">
        <f t="shared" si="12"/>
        <v>168.827538</v>
      </c>
      <c r="V33" s="135">
        <f t="shared" si="13"/>
        <v>25.324130700000001</v>
      </c>
      <c r="X33" s="191"/>
      <c r="Y33" s="135">
        <f>'Mat.Inf.-APS'!BC34</f>
        <v>153.47958</v>
      </c>
      <c r="Z33" s="114"/>
      <c r="AA33" s="187">
        <v>1</v>
      </c>
      <c r="AB33" s="135">
        <f t="shared" si="14"/>
        <v>153.47958</v>
      </c>
      <c r="AC33" s="114"/>
      <c r="AD33" s="135">
        <f t="shared" si="15"/>
        <v>767.39789999999994</v>
      </c>
      <c r="AE33" s="135">
        <f t="shared" si="16"/>
        <v>767.39789999999994</v>
      </c>
      <c r="AF33" s="135">
        <f t="shared" si="17"/>
        <v>767.39789999999994</v>
      </c>
      <c r="AG33" s="135">
        <f t="shared" si="18"/>
        <v>92.087747999999991</v>
      </c>
      <c r="AH33" s="135">
        <f t="shared" si="19"/>
        <v>92.087747999999991</v>
      </c>
      <c r="AI33" s="135">
        <f t="shared" si="20"/>
        <v>92.087747999999991</v>
      </c>
      <c r="AJ33" s="135">
        <f t="shared" si="21"/>
        <v>92.087747999999991</v>
      </c>
      <c r="AL33" s="191"/>
      <c r="AM33" s="135">
        <f t="shared" si="22"/>
        <v>1189.4667449999999</v>
      </c>
      <c r="AN33" s="135">
        <f t="shared" si="23"/>
        <v>297.36668624999999</v>
      </c>
      <c r="AO33" s="151">
        <f t="shared" si="24"/>
        <v>6.1951392968749994</v>
      </c>
      <c r="AQ33" s="135">
        <f t="shared" si="25"/>
        <v>422.06884500000001</v>
      </c>
      <c r="AR33" s="135">
        <f t="shared" si="26"/>
        <v>105.51721125</v>
      </c>
      <c r="AS33" s="151">
        <f t="shared" si="27"/>
        <v>2.1982752343750001</v>
      </c>
      <c r="AU33" s="135">
        <f t="shared" si="28"/>
        <v>767.39789999999994</v>
      </c>
      <c r="AV33" s="135">
        <f t="shared" si="29"/>
        <v>191.84947499999998</v>
      </c>
      <c r="AW33" s="151">
        <f t="shared" si="30"/>
        <v>3.9968640624999998</v>
      </c>
      <c r="AY33" s="135">
        <f t="shared" si="31"/>
        <v>514.15659300000004</v>
      </c>
      <c r="AZ33" s="135">
        <f t="shared" si="32"/>
        <v>128.53914825000001</v>
      </c>
      <c r="BA33" s="151">
        <f t="shared" si="33"/>
        <v>2.6778989218750002</v>
      </c>
      <c r="BC33" s="135">
        <f t="shared" si="34"/>
        <v>1189.4667449999999</v>
      </c>
      <c r="BD33" s="135">
        <f t="shared" si="35"/>
        <v>297.36668624999999</v>
      </c>
      <c r="BE33" s="151">
        <f t="shared" si="36"/>
        <v>6.1951392968749994</v>
      </c>
      <c r="BG33" s="135">
        <f t="shared" si="37"/>
        <v>218.70840149999998</v>
      </c>
      <c r="BH33" s="135">
        <f t="shared" si="38"/>
        <v>54.677100374999995</v>
      </c>
      <c r="BI33" s="151">
        <f t="shared" si="39"/>
        <v>1.1391062578125</v>
      </c>
      <c r="BK33" s="135">
        <f t="shared" si="40"/>
        <v>176.50151699999998</v>
      </c>
      <c r="BL33" s="135">
        <f t="shared" si="41"/>
        <v>44.125379249999995</v>
      </c>
      <c r="BM33" s="151">
        <f t="shared" si="42"/>
        <v>0.91927873437499985</v>
      </c>
      <c r="BO33" s="135">
        <f t="shared" si="43"/>
        <v>92.087747999999991</v>
      </c>
      <c r="BP33" s="135">
        <f t="shared" si="44"/>
        <v>23.021936999999998</v>
      </c>
      <c r="BQ33" s="151">
        <f t="shared" si="45"/>
        <v>0.47962368749999995</v>
      </c>
    </row>
    <row r="34" spans="2:69" x14ac:dyDescent="0.25">
      <c r="B34" s="358" t="str">
        <f>IF(BasePop!B37="","",BasePop!B37)</f>
        <v>Rio Preto da Eva</v>
      </c>
      <c r="C34" s="359"/>
      <c r="D34" s="183"/>
      <c r="E34" s="114"/>
      <c r="F34" s="135">
        <f>'Mat.Inf.-APS'!AC35</f>
        <v>69.281850000000006</v>
      </c>
      <c r="G34" s="114"/>
      <c r="H34" s="187">
        <v>1</v>
      </c>
      <c r="I34" s="135">
        <f t="shared" si="2"/>
        <v>69.281850000000006</v>
      </c>
      <c r="J34" s="114"/>
      <c r="K34" s="135">
        <f t="shared" si="3"/>
        <v>346.40925000000004</v>
      </c>
      <c r="L34" s="135">
        <f t="shared" si="4"/>
        <v>346.40925000000004</v>
      </c>
      <c r="M34" s="135">
        <f t="shared" si="5"/>
        <v>346.40925000000004</v>
      </c>
      <c r="N34" s="135">
        <f t="shared" si="6"/>
        <v>346.40925000000004</v>
      </c>
      <c r="O34" s="135">
        <f t="shared" si="7"/>
        <v>103.92277500000002</v>
      </c>
      <c r="P34" s="135">
        <f t="shared" si="8"/>
        <v>69.281850000000006</v>
      </c>
      <c r="Q34" s="114"/>
      <c r="R34" s="135">
        <f t="shared" si="9"/>
        <v>138.56370000000001</v>
      </c>
      <c r="S34" s="135">
        <f t="shared" si="10"/>
        <v>138.56370000000001</v>
      </c>
      <c r="T34" s="135">
        <f t="shared" si="11"/>
        <v>138.56370000000001</v>
      </c>
      <c r="U34" s="135">
        <f t="shared" si="12"/>
        <v>138.56370000000001</v>
      </c>
      <c r="V34" s="135">
        <f t="shared" si="13"/>
        <v>20.784555000000001</v>
      </c>
      <c r="X34" s="191"/>
      <c r="Y34" s="135">
        <f>'Mat.Inf.-APS'!BC35</f>
        <v>125.96699999999998</v>
      </c>
      <c r="Z34" s="114"/>
      <c r="AA34" s="187">
        <v>1</v>
      </c>
      <c r="AB34" s="135">
        <f t="shared" si="14"/>
        <v>125.96699999999998</v>
      </c>
      <c r="AC34" s="114"/>
      <c r="AD34" s="135">
        <f t="shared" si="15"/>
        <v>629.83499999999992</v>
      </c>
      <c r="AE34" s="135">
        <f t="shared" si="16"/>
        <v>629.83499999999992</v>
      </c>
      <c r="AF34" s="135">
        <f t="shared" si="17"/>
        <v>629.83499999999992</v>
      </c>
      <c r="AG34" s="135">
        <f t="shared" si="18"/>
        <v>75.580199999999991</v>
      </c>
      <c r="AH34" s="135">
        <f t="shared" si="19"/>
        <v>75.580199999999991</v>
      </c>
      <c r="AI34" s="135">
        <f t="shared" si="20"/>
        <v>75.580199999999991</v>
      </c>
      <c r="AJ34" s="135">
        <f t="shared" si="21"/>
        <v>75.580199999999991</v>
      </c>
      <c r="AL34" s="191"/>
      <c r="AM34" s="135">
        <f t="shared" si="22"/>
        <v>976.24424999999997</v>
      </c>
      <c r="AN34" s="135">
        <f t="shared" si="23"/>
        <v>244.06106249999999</v>
      </c>
      <c r="AO34" s="151">
        <f t="shared" si="24"/>
        <v>5.0846054687499995</v>
      </c>
      <c r="AQ34" s="135">
        <f t="shared" si="25"/>
        <v>346.40925000000004</v>
      </c>
      <c r="AR34" s="135">
        <f t="shared" si="26"/>
        <v>86.602312500000011</v>
      </c>
      <c r="AS34" s="151">
        <f t="shared" si="27"/>
        <v>1.8042148437500003</v>
      </c>
      <c r="AU34" s="135">
        <f t="shared" si="28"/>
        <v>629.83499999999992</v>
      </c>
      <c r="AV34" s="135">
        <f t="shared" si="29"/>
        <v>157.45874999999998</v>
      </c>
      <c r="AW34" s="151">
        <f t="shared" si="30"/>
        <v>3.2803906249999994</v>
      </c>
      <c r="AY34" s="135">
        <f t="shared" si="31"/>
        <v>421.98945000000003</v>
      </c>
      <c r="AZ34" s="135">
        <f t="shared" si="32"/>
        <v>105.49736250000001</v>
      </c>
      <c r="BA34" s="151">
        <f t="shared" si="33"/>
        <v>2.19786171875</v>
      </c>
      <c r="BC34" s="135">
        <f t="shared" si="34"/>
        <v>976.24424999999997</v>
      </c>
      <c r="BD34" s="135">
        <f t="shared" si="35"/>
        <v>244.06106249999999</v>
      </c>
      <c r="BE34" s="151">
        <f t="shared" si="36"/>
        <v>5.0846054687499995</v>
      </c>
      <c r="BG34" s="135">
        <f t="shared" si="37"/>
        <v>179.50297499999999</v>
      </c>
      <c r="BH34" s="135">
        <f t="shared" si="38"/>
        <v>44.875743749999998</v>
      </c>
      <c r="BI34" s="151">
        <f t="shared" si="39"/>
        <v>0.934911328125</v>
      </c>
      <c r="BK34" s="135">
        <f t="shared" si="40"/>
        <v>144.86205000000001</v>
      </c>
      <c r="BL34" s="135">
        <f t="shared" si="41"/>
        <v>36.215512500000003</v>
      </c>
      <c r="BM34" s="151">
        <f t="shared" si="42"/>
        <v>0.75448984375000006</v>
      </c>
      <c r="BO34" s="135">
        <f t="shared" si="43"/>
        <v>75.580199999999991</v>
      </c>
      <c r="BP34" s="135">
        <f t="shared" si="44"/>
        <v>18.895049999999998</v>
      </c>
      <c r="BQ34" s="151">
        <f t="shared" si="45"/>
        <v>0.39364687499999995</v>
      </c>
    </row>
    <row r="35" spans="2:69" x14ac:dyDescent="0.25">
      <c r="B35" s="358" t="str">
        <f>IF(BasePop!B38="","",BasePop!B38)</f>
        <v>Santa Isabel do Rio Negro</v>
      </c>
      <c r="C35" s="359"/>
      <c r="D35" s="183"/>
      <c r="E35" s="114"/>
      <c r="F35" s="135">
        <f>'Mat.Inf.-APS'!AC36</f>
        <v>60.982845000000005</v>
      </c>
      <c r="G35" s="114"/>
      <c r="H35" s="187">
        <v>1</v>
      </c>
      <c r="I35" s="135">
        <f t="shared" si="2"/>
        <v>60.982845000000005</v>
      </c>
      <c r="J35" s="114"/>
      <c r="K35" s="135">
        <f t="shared" si="3"/>
        <v>304.91422500000004</v>
      </c>
      <c r="L35" s="135">
        <f t="shared" si="4"/>
        <v>304.91422500000004</v>
      </c>
      <c r="M35" s="135">
        <f t="shared" si="5"/>
        <v>304.91422500000004</v>
      </c>
      <c r="N35" s="135">
        <f t="shared" si="6"/>
        <v>304.91422500000004</v>
      </c>
      <c r="O35" s="135">
        <f t="shared" si="7"/>
        <v>91.474267500000011</v>
      </c>
      <c r="P35" s="135">
        <f t="shared" si="8"/>
        <v>60.982845000000005</v>
      </c>
      <c r="Q35" s="114"/>
      <c r="R35" s="135">
        <f t="shared" si="9"/>
        <v>121.96569000000001</v>
      </c>
      <c r="S35" s="135">
        <f t="shared" si="10"/>
        <v>121.96569000000001</v>
      </c>
      <c r="T35" s="135">
        <f t="shared" si="11"/>
        <v>121.96569000000001</v>
      </c>
      <c r="U35" s="135">
        <f t="shared" si="12"/>
        <v>121.96569000000001</v>
      </c>
      <c r="V35" s="135">
        <f t="shared" si="13"/>
        <v>18.294853500000002</v>
      </c>
      <c r="X35" s="191"/>
      <c r="Y35" s="135">
        <f>'Mat.Inf.-APS'!BC36</f>
        <v>110.8779</v>
      </c>
      <c r="Z35" s="114"/>
      <c r="AA35" s="187">
        <v>1</v>
      </c>
      <c r="AB35" s="135">
        <f t="shared" si="14"/>
        <v>110.8779</v>
      </c>
      <c r="AC35" s="114"/>
      <c r="AD35" s="135">
        <f t="shared" si="15"/>
        <v>554.3895</v>
      </c>
      <c r="AE35" s="135">
        <f t="shared" si="16"/>
        <v>554.3895</v>
      </c>
      <c r="AF35" s="135">
        <f t="shared" si="17"/>
        <v>554.3895</v>
      </c>
      <c r="AG35" s="135">
        <f t="shared" si="18"/>
        <v>66.52673999999999</v>
      </c>
      <c r="AH35" s="135">
        <f t="shared" si="19"/>
        <v>66.52673999999999</v>
      </c>
      <c r="AI35" s="135">
        <f t="shared" si="20"/>
        <v>66.52673999999999</v>
      </c>
      <c r="AJ35" s="135">
        <f t="shared" si="21"/>
        <v>66.52673999999999</v>
      </c>
      <c r="AL35" s="191"/>
      <c r="AM35" s="135">
        <f t="shared" si="22"/>
        <v>859.30372499999999</v>
      </c>
      <c r="AN35" s="135">
        <f t="shared" si="23"/>
        <v>214.82593125</v>
      </c>
      <c r="AO35" s="151">
        <f t="shared" si="24"/>
        <v>4.4755402343749999</v>
      </c>
      <c r="AQ35" s="135">
        <f t="shared" si="25"/>
        <v>304.91422500000004</v>
      </c>
      <c r="AR35" s="135">
        <f t="shared" si="26"/>
        <v>76.228556250000011</v>
      </c>
      <c r="AS35" s="151">
        <f t="shared" si="27"/>
        <v>1.5880949218750002</v>
      </c>
      <c r="AU35" s="135">
        <f t="shared" si="28"/>
        <v>554.3895</v>
      </c>
      <c r="AV35" s="135">
        <f t="shared" si="29"/>
        <v>138.597375</v>
      </c>
      <c r="AW35" s="151">
        <f t="shared" si="30"/>
        <v>2.8874453125000001</v>
      </c>
      <c r="AY35" s="135">
        <f t="shared" si="31"/>
        <v>371.44096500000001</v>
      </c>
      <c r="AZ35" s="135">
        <f t="shared" si="32"/>
        <v>92.860241250000001</v>
      </c>
      <c r="BA35" s="151">
        <f t="shared" si="33"/>
        <v>1.934588359375</v>
      </c>
      <c r="BC35" s="135">
        <f t="shared" si="34"/>
        <v>859.30372499999999</v>
      </c>
      <c r="BD35" s="135">
        <f t="shared" si="35"/>
        <v>214.82593125</v>
      </c>
      <c r="BE35" s="151">
        <f t="shared" si="36"/>
        <v>4.4755402343749999</v>
      </c>
      <c r="BG35" s="135">
        <f t="shared" si="37"/>
        <v>158.00100750000001</v>
      </c>
      <c r="BH35" s="135">
        <f t="shared" si="38"/>
        <v>39.500251875000004</v>
      </c>
      <c r="BI35" s="151">
        <f t="shared" si="39"/>
        <v>0.82292191406250004</v>
      </c>
      <c r="BK35" s="135">
        <f t="shared" si="40"/>
        <v>127.50958499999999</v>
      </c>
      <c r="BL35" s="135">
        <f t="shared" si="41"/>
        <v>31.877396249999997</v>
      </c>
      <c r="BM35" s="151">
        <f t="shared" si="42"/>
        <v>0.66411242187499997</v>
      </c>
      <c r="BO35" s="135">
        <f t="shared" si="43"/>
        <v>66.52673999999999</v>
      </c>
      <c r="BP35" s="135">
        <f t="shared" si="44"/>
        <v>16.631684999999997</v>
      </c>
      <c r="BQ35" s="151">
        <f t="shared" si="45"/>
        <v>0.34649343749999995</v>
      </c>
    </row>
    <row r="36" spans="2:69" x14ac:dyDescent="0.25">
      <c r="B36" s="358" t="str">
        <f>IF(BasePop!B39="","",BasePop!B39)</f>
        <v>São Gabriel da Cachoeira</v>
      </c>
      <c r="C36" s="359"/>
      <c r="D36" s="183"/>
      <c r="E36" s="114"/>
      <c r="F36" s="135">
        <f>'Mat.Inf.-APS'!AC37</f>
        <v>199.448667</v>
      </c>
      <c r="G36" s="114"/>
      <c r="H36" s="187">
        <v>1</v>
      </c>
      <c r="I36" s="135">
        <f t="shared" si="2"/>
        <v>199.448667</v>
      </c>
      <c r="J36" s="114"/>
      <c r="K36" s="135">
        <f t="shared" si="3"/>
        <v>997.243335</v>
      </c>
      <c r="L36" s="135">
        <f t="shared" si="4"/>
        <v>997.243335</v>
      </c>
      <c r="M36" s="135">
        <f t="shared" si="5"/>
        <v>997.243335</v>
      </c>
      <c r="N36" s="135">
        <f t="shared" si="6"/>
        <v>997.243335</v>
      </c>
      <c r="O36" s="135">
        <f t="shared" si="7"/>
        <v>299.1730005</v>
      </c>
      <c r="P36" s="135">
        <f t="shared" si="8"/>
        <v>199.448667</v>
      </c>
      <c r="Q36" s="114"/>
      <c r="R36" s="135">
        <f t="shared" si="9"/>
        <v>398.897334</v>
      </c>
      <c r="S36" s="135">
        <f t="shared" si="10"/>
        <v>398.897334</v>
      </c>
      <c r="T36" s="135">
        <f t="shared" si="11"/>
        <v>398.897334</v>
      </c>
      <c r="U36" s="135">
        <f t="shared" si="12"/>
        <v>398.897334</v>
      </c>
      <c r="V36" s="135">
        <f t="shared" si="13"/>
        <v>59.834600099999996</v>
      </c>
      <c r="X36" s="191"/>
      <c r="Y36" s="135">
        <f>'Mat.Inf.-APS'!BC37</f>
        <v>362.63393999999994</v>
      </c>
      <c r="Z36" s="114"/>
      <c r="AA36" s="187">
        <v>1</v>
      </c>
      <c r="AB36" s="135">
        <f t="shared" si="14"/>
        <v>362.63393999999994</v>
      </c>
      <c r="AC36" s="114"/>
      <c r="AD36" s="135">
        <f t="shared" si="15"/>
        <v>1813.1696999999997</v>
      </c>
      <c r="AE36" s="135">
        <f t="shared" si="16"/>
        <v>1813.1696999999997</v>
      </c>
      <c r="AF36" s="135">
        <f t="shared" si="17"/>
        <v>1813.1696999999997</v>
      </c>
      <c r="AG36" s="135">
        <f t="shared" si="18"/>
        <v>217.58036399999995</v>
      </c>
      <c r="AH36" s="135">
        <f t="shared" si="19"/>
        <v>217.58036399999995</v>
      </c>
      <c r="AI36" s="135">
        <f t="shared" si="20"/>
        <v>217.58036399999995</v>
      </c>
      <c r="AJ36" s="135">
        <f t="shared" si="21"/>
        <v>217.58036399999995</v>
      </c>
      <c r="AL36" s="191"/>
      <c r="AM36" s="135">
        <f t="shared" si="22"/>
        <v>2810.4130349999996</v>
      </c>
      <c r="AN36" s="135">
        <f t="shared" si="23"/>
        <v>702.6032587499999</v>
      </c>
      <c r="AO36" s="151">
        <f t="shared" si="24"/>
        <v>14.637567890624998</v>
      </c>
      <c r="AQ36" s="135">
        <f t="shared" si="25"/>
        <v>997.243335</v>
      </c>
      <c r="AR36" s="135">
        <f t="shared" si="26"/>
        <v>249.31083375</v>
      </c>
      <c r="AS36" s="151">
        <f t="shared" si="27"/>
        <v>5.193975703125</v>
      </c>
      <c r="AU36" s="135">
        <f t="shared" si="28"/>
        <v>1813.1696999999997</v>
      </c>
      <c r="AV36" s="135">
        <f t="shared" si="29"/>
        <v>453.29242499999992</v>
      </c>
      <c r="AW36" s="151">
        <f t="shared" si="30"/>
        <v>9.4435921874999984</v>
      </c>
      <c r="AY36" s="135">
        <f t="shared" si="31"/>
        <v>1214.823699</v>
      </c>
      <c r="AZ36" s="135">
        <f t="shared" si="32"/>
        <v>303.70592475000001</v>
      </c>
      <c r="BA36" s="151">
        <f t="shared" si="33"/>
        <v>6.3272067656250002</v>
      </c>
      <c r="BC36" s="135">
        <f t="shared" si="34"/>
        <v>2810.4130349999996</v>
      </c>
      <c r="BD36" s="135">
        <f t="shared" si="35"/>
        <v>702.6032587499999</v>
      </c>
      <c r="BE36" s="151">
        <f t="shared" si="36"/>
        <v>14.637567890624998</v>
      </c>
      <c r="BG36" s="135">
        <f t="shared" si="37"/>
        <v>516.75336449999998</v>
      </c>
      <c r="BH36" s="135">
        <f t="shared" si="38"/>
        <v>129.18834112499999</v>
      </c>
      <c r="BI36" s="151">
        <f t="shared" si="39"/>
        <v>2.6914237734374997</v>
      </c>
      <c r="BK36" s="135">
        <f t="shared" si="40"/>
        <v>417.02903099999992</v>
      </c>
      <c r="BL36" s="135">
        <f t="shared" si="41"/>
        <v>104.25725774999998</v>
      </c>
      <c r="BM36" s="151">
        <f t="shared" si="42"/>
        <v>2.1720262031249997</v>
      </c>
      <c r="BO36" s="135">
        <f t="shared" si="43"/>
        <v>217.58036399999995</v>
      </c>
      <c r="BP36" s="135">
        <f t="shared" si="44"/>
        <v>54.395090999999987</v>
      </c>
      <c r="BQ36" s="151">
        <f t="shared" si="45"/>
        <v>1.1332310624999997</v>
      </c>
    </row>
    <row r="37" spans="2:69" x14ac:dyDescent="0.25">
      <c r="B37" s="358" t="str">
        <f>IF(BasePop!B40="","",BasePop!B40)</f>
        <v>Tapauá</v>
      </c>
      <c r="C37" s="359"/>
      <c r="D37" s="183"/>
      <c r="E37" s="114"/>
      <c r="F37" s="135">
        <f>'Mat.Inf.-APS'!AC38</f>
        <v>66.684667500000003</v>
      </c>
      <c r="G37" s="114"/>
      <c r="H37" s="187">
        <v>1</v>
      </c>
      <c r="I37" s="135">
        <f t="shared" si="2"/>
        <v>66.684667500000003</v>
      </c>
      <c r="J37" s="114"/>
      <c r="K37" s="135">
        <f t="shared" si="3"/>
        <v>333.4233375</v>
      </c>
      <c r="L37" s="135">
        <f t="shared" si="4"/>
        <v>333.4233375</v>
      </c>
      <c r="M37" s="135">
        <f t="shared" si="5"/>
        <v>333.4233375</v>
      </c>
      <c r="N37" s="135">
        <f t="shared" si="6"/>
        <v>333.4233375</v>
      </c>
      <c r="O37" s="135">
        <f t="shared" si="7"/>
        <v>100.02700125</v>
      </c>
      <c r="P37" s="135">
        <f t="shared" si="8"/>
        <v>66.684667500000003</v>
      </c>
      <c r="Q37" s="114"/>
      <c r="R37" s="135">
        <f t="shared" si="9"/>
        <v>133.36933500000001</v>
      </c>
      <c r="S37" s="135">
        <f t="shared" si="10"/>
        <v>133.36933500000001</v>
      </c>
      <c r="T37" s="135">
        <f t="shared" si="11"/>
        <v>133.36933500000001</v>
      </c>
      <c r="U37" s="135">
        <f t="shared" si="12"/>
        <v>133.36933500000001</v>
      </c>
      <c r="V37" s="135">
        <f t="shared" si="13"/>
        <v>20.005400250000001</v>
      </c>
      <c r="X37" s="191"/>
      <c r="Y37" s="135">
        <f>'Mat.Inf.-APS'!BC38</f>
        <v>121.24484999999999</v>
      </c>
      <c r="Z37" s="114"/>
      <c r="AA37" s="187">
        <v>1</v>
      </c>
      <c r="AB37" s="135">
        <f t="shared" si="14"/>
        <v>121.24484999999999</v>
      </c>
      <c r="AC37" s="114"/>
      <c r="AD37" s="135">
        <f t="shared" si="15"/>
        <v>606.22424999999998</v>
      </c>
      <c r="AE37" s="135">
        <f t="shared" si="16"/>
        <v>606.22424999999998</v>
      </c>
      <c r="AF37" s="135">
        <f t="shared" si="17"/>
        <v>606.22424999999998</v>
      </c>
      <c r="AG37" s="135">
        <f t="shared" si="18"/>
        <v>72.746909999999986</v>
      </c>
      <c r="AH37" s="135">
        <f t="shared" si="19"/>
        <v>72.746909999999986</v>
      </c>
      <c r="AI37" s="135">
        <f t="shared" si="20"/>
        <v>72.746909999999986</v>
      </c>
      <c r="AJ37" s="135">
        <f t="shared" si="21"/>
        <v>72.746909999999986</v>
      </c>
      <c r="AL37" s="191"/>
      <c r="AM37" s="135">
        <f t="shared" si="22"/>
        <v>939.64758749999999</v>
      </c>
      <c r="AN37" s="135">
        <f t="shared" si="23"/>
        <v>234.911896875</v>
      </c>
      <c r="AO37" s="151">
        <f t="shared" si="24"/>
        <v>4.8939978515625002</v>
      </c>
      <c r="AQ37" s="135">
        <f t="shared" si="25"/>
        <v>333.4233375</v>
      </c>
      <c r="AR37" s="135">
        <f t="shared" si="26"/>
        <v>83.355834375000001</v>
      </c>
      <c r="AS37" s="151">
        <f t="shared" si="27"/>
        <v>1.7365798828125001</v>
      </c>
      <c r="AU37" s="135">
        <f t="shared" si="28"/>
        <v>606.22424999999998</v>
      </c>
      <c r="AV37" s="135">
        <f t="shared" si="29"/>
        <v>151.5560625</v>
      </c>
      <c r="AW37" s="151">
        <f t="shared" si="30"/>
        <v>3.1574179687499999</v>
      </c>
      <c r="AY37" s="135">
        <f t="shared" si="31"/>
        <v>406.17024749999996</v>
      </c>
      <c r="AZ37" s="135">
        <f t="shared" si="32"/>
        <v>101.54256187499999</v>
      </c>
      <c r="BA37" s="151">
        <f t="shared" si="33"/>
        <v>2.1154700390624996</v>
      </c>
      <c r="BC37" s="135">
        <f t="shared" si="34"/>
        <v>939.64758749999999</v>
      </c>
      <c r="BD37" s="135">
        <f t="shared" si="35"/>
        <v>234.911896875</v>
      </c>
      <c r="BE37" s="151">
        <f t="shared" si="36"/>
        <v>4.8939978515625002</v>
      </c>
      <c r="BG37" s="135">
        <f t="shared" si="37"/>
        <v>172.77391124999997</v>
      </c>
      <c r="BH37" s="135">
        <f t="shared" si="38"/>
        <v>43.193477812499992</v>
      </c>
      <c r="BI37" s="151">
        <f t="shared" si="39"/>
        <v>0.8998641210937498</v>
      </c>
      <c r="BK37" s="135">
        <f t="shared" si="40"/>
        <v>139.4315775</v>
      </c>
      <c r="BL37" s="135">
        <f t="shared" si="41"/>
        <v>34.857894375000001</v>
      </c>
      <c r="BM37" s="151">
        <f t="shared" si="42"/>
        <v>0.72620613281250002</v>
      </c>
      <c r="BO37" s="135">
        <f t="shared" si="43"/>
        <v>72.746909999999986</v>
      </c>
      <c r="BP37" s="135">
        <f t="shared" si="44"/>
        <v>18.186727499999996</v>
      </c>
      <c r="BQ37" s="151">
        <f t="shared" si="45"/>
        <v>0.37889015624999994</v>
      </c>
    </row>
    <row r="38" spans="2:69" x14ac:dyDescent="0.25">
      <c r="B38" s="358" t="str">
        <f>IF(BasePop!B41="","",BasePop!B41)</f>
        <v/>
      </c>
      <c r="C38" s="359"/>
      <c r="D38" s="183"/>
      <c r="E38" s="114"/>
      <c r="F38" s="135">
        <f>'Mat.Inf.-APS'!AC39</f>
        <v>0</v>
      </c>
      <c r="G38" s="114"/>
      <c r="H38" s="187"/>
      <c r="I38" s="135">
        <f t="shared" si="2"/>
        <v>0</v>
      </c>
      <c r="J38" s="114"/>
      <c r="K38" s="135">
        <f t="shared" si="3"/>
        <v>0</v>
      </c>
      <c r="L38" s="135">
        <f t="shared" si="4"/>
        <v>0</v>
      </c>
      <c r="M38" s="135">
        <f t="shared" si="5"/>
        <v>0</v>
      </c>
      <c r="N38" s="135">
        <f t="shared" si="6"/>
        <v>0</v>
      </c>
      <c r="O38" s="135">
        <f t="shared" si="7"/>
        <v>0</v>
      </c>
      <c r="P38" s="135">
        <f t="shared" si="8"/>
        <v>0</v>
      </c>
      <c r="Q38" s="114"/>
      <c r="R38" s="135">
        <f t="shared" si="9"/>
        <v>0</v>
      </c>
      <c r="S38" s="135">
        <f t="shared" si="10"/>
        <v>0</v>
      </c>
      <c r="T38" s="135">
        <f t="shared" si="11"/>
        <v>0</v>
      </c>
      <c r="U38" s="135">
        <f t="shared" si="12"/>
        <v>0</v>
      </c>
      <c r="V38" s="135">
        <f t="shared" si="13"/>
        <v>0</v>
      </c>
      <c r="X38" s="191"/>
      <c r="Y38" s="135">
        <f>'Mat.Inf.-APS'!BC39</f>
        <v>0</v>
      </c>
      <c r="Z38" s="114"/>
      <c r="AA38" s="187"/>
      <c r="AB38" s="135">
        <f t="shared" si="14"/>
        <v>0</v>
      </c>
      <c r="AC38" s="114"/>
      <c r="AD38" s="135">
        <f t="shared" si="15"/>
        <v>0</v>
      </c>
      <c r="AE38" s="135">
        <f t="shared" si="16"/>
        <v>0</v>
      </c>
      <c r="AF38" s="135">
        <f t="shared" si="17"/>
        <v>0</v>
      </c>
      <c r="AG38" s="135">
        <f t="shared" si="18"/>
        <v>0</v>
      </c>
      <c r="AH38" s="135">
        <f t="shared" si="19"/>
        <v>0</v>
      </c>
      <c r="AI38" s="135">
        <f t="shared" si="20"/>
        <v>0</v>
      </c>
      <c r="AJ38" s="135">
        <f t="shared" si="21"/>
        <v>0</v>
      </c>
      <c r="AL38" s="191"/>
      <c r="AM38" s="135">
        <f t="shared" si="22"/>
        <v>0</v>
      </c>
      <c r="AN38" s="135">
        <f t="shared" si="23"/>
        <v>0</v>
      </c>
      <c r="AO38" s="151">
        <f t="shared" si="24"/>
        <v>0</v>
      </c>
      <c r="AQ38" s="135">
        <f t="shared" si="25"/>
        <v>0</v>
      </c>
      <c r="AR38" s="135">
        <f t="shared" si="26"/>
        <v>0</v>
      </c>
      <c r="AS38" s="151">
        <f t="shared" si="27"/>
        <v>0</v>
      </c>
      <c r="AU38" s="135">
        <f t="shared" si="28"/>
        <v>0</v>
      </c>
      <c r="AV38" s="135">
        <f t="shared" si="29"/>
        <v>0</v>
      </c>
      <c r="AW38" s="151">
        <f t="shared" si="30"/>
        <v>0</v>
      </c>
      <c r="AY38" s="135">
        <f t="shared" si="31"/>
        <v>0</v>
      </c>
      <c r="AZ38" s="135">
        <f t="shared" si="32"/>
        <v>0</v>
      </c>
      <c r="BA38" s="151">
        <f t="shared" si="33"/>
        <v>0</v>
      </c>
      <c r="BC38" s="135">
        <f t="shared" si="34"/>
        <v>0</v>
      </c>
      <c r="BD38" s="135">
        <f t="shared" si="35"/>
        <v>0</v>
      </c>
      <c r="BE38" s="151">
        <f t="shared" si="36"/>
        <v>0</v>
      </c>
      <c r="BG38" s="135">
        <f t="shared" si="37"/>
        <v>0</v>
      </c>
      <c r="BH38" s="135">
        <f t="shared" si="38"/>
        <v>0</v>
      </c>
      <c r="BI38" s="151">
        <f t="shared" si="39"/>
        <v>0</v>
      </c>
      <c r="BK38" s="135">
        <f t="shared" si="40"/>
        <v>0</v>
      </c>
      <c r="BL38" s="135">
        <f t="shared" si="41"/>
        <v>0</v>
      </c>
      <c r="BM38" s="151">
        <f t="shared" si="42"/>
        <v>0</v>
      </c>
      <c r="BO38" s="135">
        <f t="shared" si="43"/>
        <v>0</v>
      </c>
      <c r="BP38" s="135">
        <f t="shared" si="44"/>
        <v>0</v>
      </c>
      <c r="BQ38" s="151">
        <f t="shared" si="45"/>
        <v>0</v>
      </c>
    </row>
    <row r="39" spans="2:69" x14ac:dyDescent="0.25">
      <c r="B39" s="358" t="str">
        <f>IF(BasePop!B42="","",BasePop!B42)</f>
        <v/>
      </c>
      <c r="C39" s="359"/>
      <c r="D39" s="183"/>
      <c r="E39" s="114"/>
      <c r="F39" s="135">
        <f>'Mat.Inf.-APS'!AC40</f>
        <v>0</v>
      </c>
      <c r="G39" s="114"/>
      <c r="H39" s="187"/>
      <c r="I39" s="135">
        <f t="shared" si="2"/>
        <v>0</v>
      </c>
      <c r="J39" s="114"/>
      <c r="K39" s="135">
        <f t="shared" si="3"/>
        <v>0</v>
      </c>
      <c r="L39" s="135">
        <f t="shared" si="4"/>
        <v>0</v>
      </c>
      <c r="M39" s="135">
        <f t="shared" si="5"/>
        <v>0</v>
      </c>
      <c r="N39" s="135">
        <f t="shared" si="6"/>
        <v>0</v>
      </c>
      <c r="O39" s="135">
        <f t="shared" si="7"/>
        <v>0</v>
      </c>
      <c r="P39" s="135">
        <f t="shared" si="8"/>
        <v>0</v>
      </c>
      <c r="Q39" s="114"/>
      <c r="R39" s="135">
        <f t="shared" si="9"/>
        <v>0</v>
      </c>
      <c r="S39" s="135">
        <f t="shared" si="10"/>
        <v>0</v>
      </c>
      <c r="T39" s="135">
        <f t="shared" si="11"/>
        <v>0</v>
      </c>
      <c r="U39" s="135">
        <f t="shared" si="12"/>
        <v>0</v>
      </c>
      <c r="V39" s="135">
        <f t="shared" si="13"/>
        <v>0</v>
      </c>
      <c r="X39" s="191"/>
      <c r="Y39" s="135">
        <f>'Mat.Inf.-APS'!BC40</f>
        <v>0</v>
      </c>
      <c r="Z39" s="114"/>
      <c r="AA39" s="187"/>
      <c r="AB39" s="135">
        <f t="shared" si="14"/>
        <v>0</v>
      </c>
      <c r="AC39" s="114"/>
      <c r="AD39" s="135">
        <f t="shared" si="15"/>
        <v>0</v>
      </c>
      <c r="AE39" s="135">
        <f t="shared" si="16"/>
        <v>0</v>
      </c>
      <c r="AF39" s="135">
        <f t="shared" si="17"/>
        <v>0</v>
      </c>
      <c r="AG39" s="135">
        <f t="shared" si="18"/>
        <v>0</v>
      </c>
      <c r="AH39" s="135">
        <f t="shared" si="19"/>
        <v>0</v>
      </c>
      <c r="AI39" s="135">
        <f t="shared" si="20"/>
        <v>0</v>
      </c>
      <c r="AJ39" s="135">
        <f t="shared" si="21"/>
        <v>0</v>
      </c>
      <c r="AL39" s="191"/>
      <c r="AM39" s="135">
        <f t="shared" si="22"/>
        <v>0</v>
      </c>
      <c r="AN39" s="135">
        <f t="shared" si="23"/>
        <v>0</v>
      </c>
      <c r="AO39" s="151">
        <f t="shared" si="24"/>
        <v>0</v>
      </c>
      <c r="AQ39" s="135">
        <f t="shared" si="25"/>
        <v>0</v>
      </c>
      <c r="AR39" s="135">
        <f t="shared" si="26"/>
        <v>0</v>
      </c>
      <c r="AS39" s="151">
        <f t="shared" si="27"/>
        <v>0</v>
      </c>
      <c r="AU39" s="135">
        <f t="shared" si="28"/>
        <v>0</v>
      </c>
      <c r="AV39" s="135">
        <f t="shared" si="29"/>
        <v>0</v>
      </c>
      <c r="AW39" s="151">
        <f t="shared" si="30"/>
        <v>0</v>
      </c>
      <c r="AY39" s="135">
        <f t="shared" si="31"/>
        <v>0</v>
      </c>
      <c r="AZ39" s="135">
        <f t="shared" si="32"/>
        <v>0</v>
      </c>
      <c r="BA39" s="151">
        <f t="shared" si="33"/>
        <v>0</v>
      </c>
      <c r="BC39" s="135">
        <f t="shared" si="34"/>
        <v>0</v>
      </c>
      <c r="BD39" s="135">
        <f t="shared" si="35"/>
        <v>0</v>
      </c>
      <c r="BE39" s="151">
        <f t="shared" si="36"/>
        <v>0</v>
      </c>
      <c r="BG39" s="135">
        <f t="shared" si="37"/>
        <v>0</v>
      </c>
      <c r="BH39" s="135">
        <f t="shared" si="38"/>
        <v>0</v>
      </c>
      <c r="BI39" s="151">
        <f t="shared" si="39"/>
        <v>0</v>
      </c>
      <c r="BK39" s="135">
        <f t="shared" si="40"/>
        <v>0</v>
      </c>
      <c r="BL39" s="135">
        <f t="shared" si="41"/>
        <v>0</v>
      </c>
      <c r="BM39" s="151">
        <f t="shared" si="42"/>
        <v>0</v>
      </c>
      <c r="BO39" s="135">
        <f t="shared" si="43"/>
        <v>0</v>
      </c>
      <c r="BP39" s="135">
        <f t="shared" si="44"/>
        <v>0</v>
      </c>
      <c r="BQ39" s="151">
        <f t="shared" si="45"/>
        <v>0</v>
      </c>
    </row>
    <row r="40" spans="2:69" x14ac:dyDescent="0.25">
      <c r="B40" s="358" t="str">
        <f>IF(BasePop!B43="","",BasePop!B43)</f>
        <v/>
      </c>
      <c r="C40" s="359"/>
      <c r="D40" s="183"/>
      <c r="E40" s="114"/>
      <c r="F40" s="135">
        <f>'Mat.Inf.-APS'!AC41</f>
        <v>0</v>
      </c>
      <c r="G40" s="114"/>
      <c r="H40" s="187"/>
      <c r="I40" s="135">
        <f t="shared" si="2"/>
        <v>0</v>
      </c>
      <c r="J40" s="114"/>
      <c r="K40" s="135">
        <f t="shared" si="3"/>
        <v>0</v>
      </c>
      <c r="L40" s="135">
        <f t="shared" si="4"/>
        <v>0</v>
      </c>
      <c r="M40" s="135">
        <f t="shared" si="5"/>
        <v>0</v>
      </c>
      <c r="N40" s="135">
        <f t="shared" si="6"/>
        <v>0</v>
      </c>
      <c r="O40" s="135">
        <f t="shared" si="7"/>
        <v>0</v>
      </c>
      <c r="P40" s="135">
        <f t="shared" si="8"/>
        <v>0</v>
      </c>
      <c r="Q40" s="114"/>
      <c r="R40" s="135">
        <f t="shared" si="9"/>
        <v>0</v>
      </c>
      <c r="S40" s="135">
        <f t="shared" si="10"/>
        <v>0</v>
      </c>
      <c r="T40" s="135">
        <f t="shared" si="11"/>
        <v>0</v>
      </c>
      <c r="U40" s="135">
        <f t="shared" si="12"/>
        <v>0</v>
      </c>
      <c r="V40" s="135">
        <f t="shared" si="13"/>
        <v>0</v>
      </c>
      <c r="X40" s="191"/>
      <c r="Y40" s="135">
        <f>'Mat.Inf.-APS'!BC41</f>
        <v>0</v>
      </c>
      <c r="Z40" s="114"/>
      <c r="AA40" s="187"/>
      <c r="AB40" s="135">
        <f t="shared" si="14"/>
        <v>0</v>
      </c>
      <c r="AC40" s="114"/>
      <c r="AD40" s="135">
        <f t="shared" si="15"/>
        <v>0</v>
      </c>
      <c r="AE40" s="135">
        <f t="shared" si="16"/>
        <v>0</v>
      </c>
      <c r="AF40" s="135">
        <f t="shared" si="17"/>
        <v>0</v>
      </c>
      <c r="AG40" s="135">
        <f t="shared" si="18"/>
        <v>0</v>
      </c>
      <c r="AH40" s="135">
        <f t="shared" si="19"/>
        <v>0</v>
      </c>
      <c r="AI40" s="135">
        <f t="shared" si="20"/>
        <v>0</v>
      </c>
      <c r="AJ40" s="135">
        <f t="shared" si="21"/>
        <v>0</v>
      </c>
      <c r="AL40" s="191"/>
      <c r="AM40" s="135">
        <f t="shared" si="22"/>
        <v>0</v>
      </c>
      <c r="AN40" s="135">
        <f t="shared" si="23"/>
        <v>0</v>
      </c>
      <c r="AO40" s="151">
        <f t="shared" si="24"/>
        <v>0</v>
      </c>
      <c r="AQ40" s="135">
        <f t="shared" si="25"/>
        <v>0</v>
      </c>
      <c r="AR40" s="135">
        <f t="shared" si="26"/>
        <v>0</v>
      </c>
      <c r="AS40" s="151">
        <f t="shared" si="27"/>
        <v>0</v>
      </c>
      <c r="AU40" s="135">
        <f t="shared" si="28"/>
        <v>0</v>
      </c>
      <c r="AV40" s="135">
        <f t="shared" si="29"/>
        <v>0</v>
      </c>
      <c r="AW40" s="151">
        <f t="shared" si="30"/>
        <v>0</v>
      </c>
      <c r="AY40" s="135">
        <f t="shared" si="31"/>
        <v>0</v>
      </c>
      <c r="AZ40" s="135">
        <f t="shared" si="32"/>
        <v>0</v>
      </c>
      <c r="BA40" s="151">
        <f t="shared" si="33"/>
        <v>0</v>
      </c>
      <c r="BC40" s="135">
        <f t="shared" si="34"/>
        <v>0</v>
      </c>
      <c r="BD40" s="135">
        <f t="shared" si="35"/>
        <v>0</v>
      </c>
      <c r="BE40" s="151">
        <f t="shared" si="36"/>
        <v>0</v>
      </c>
      <c r="BG40" s="135">
        <f t="shared" si="37"/>
        <v>0</v>
      </c>
      <c r="BH40" s="135">
        <f t="shared" si="38"/>
        <v>0</v>
      </c>
      <c r="BI40" s="151">
        <f t="shared" si="39"/>
        <v>0</v>
      </c>
      <c r="BK40" s="135">
        <f t="shared" si="40"/>
        <v>0</v>
      </c>
      <c r="BL40" s="135">
        <f t="shared" si="41"/>
        <v>0</v>
      </c>
      <c r="BM40" s="151">
        <f t="shared" si="42"/>
        <v>0</v>
      </c>
      <c r="BO40" s="135">
        <f t="shared" si="43"/>
        <v>0</v>
      </c>
      <c r="BP40" s="135">
        <f t="shared" si="44"/>
        <v>0</v>
      </c>
      <c r="BQ40" s="151">
        <f t="shared" si="45"/>
        <v>0</v>
      </c>
    </row>
    <row r="41" spans="2:69" x14ac:dyDescent="0.25">
      <c r="B41" s="358" t="str">
        <f>IF(BasePop!B44="","",BasePop!B44)</f>
        <v/>
      </c>
      <c r="C41" s="359"/>
      <c r="D41" s="183"/>
      <c r="E41" s="114"/>
      <c r="F41" s="135">
        <f>'Mat.Inf.-APS'!AC42</f>
        <v>0</v>
      </c>
      <c r="G41" s="114"/>
      <c r="H41" s="187"/>
      <c r="I41" s="135">
        <f t="shared" si="2"/>
        <v>0</v>
      </c>
      <c r="J41" s="114"/>
      <c r="K41" s="135">
        <f t="shared" si="3"/>
        <v>0</v>
      </c>
      <c r="L41" s="135">
        <f t="shared" si="4"/>
        <v>0</v>
      </c>
      <c r="M41" s="135">
        <f t="shared" si="5"/>
        <v>0</v>
      </c>
      <c r="N41" s="135">
        <f t="shared" si="6"/>
        <v>0</v>
      </c>
      <c r="O41" s="135">
        <f t="shared" si="7"/>
        <v>0</v>
      </c>
      <c r="P41" s="135">
        <f t="shared" si="8"/>
        <v>0</v>
      </c>
      <c r="Q41" s="114"/>
      <c r="R41" s="135">
        <f t="shared" si="9"/>
        <v>0</v>
      </c>
      <c r="S41" s="135">
        <f t="shared" si="10"/>
        <v>0</v>
      </c>
      <c r="T41" s="135">
        <f t="shared" si="11"/>
        <v>0</v>
      </c>
      <c r="U41" s="135">
        <f t="shared" si="12"/>
        <v>0</v>
      </c>
      <c r="V41" s="135">
        <f t="shared" si="13"/>
        <v>0</v>
      </c>
      <c r="X41" s="191"/>
      <c r="Y41" s="135">
        <f>'Mat.Inf.-APS'!BC42</f>
        <v>0</v>
      </c>
      <c r="Z41" s="114"/>
      <c r="AA41" s="187"/>
      <c r="AB41" s="135">
        <f t="shared" si="14"/>
        <v>0</v>
      </c>
      <c r="AC41" s="114"/>
      <c r="AD41" s="135">
        <f t="shared" si="15"/>
        <v>0</v>
      </c>
      <c r="AE41" s="135">
        <f t="shared" si="16"/>
        <v>0</v>
      </c>
      <c r="AF41" s="135">
        <f t="shared" si="17"/>
        <v>0</v>
      </c>
      <c r="AG41" s="135">
        <f t="shared" si="18"/>
        <v>0</v>
      </c>
      <c r="AH41" s="135">
        <f t="shared" si="19"/>
        <v>0</v>
      </c>
      <c r="AI41" s="135">
        <f t="shared" si="20"/>
        <v>0</v>
      </c>
      <c r="AJ41" s="135">
        <f t="shared" si="21"/>
        <v>0</v>
      </c>
      <c r="AL41" s="191"/>
      <c r="AM41" s="135">
        <f t="shared" si="22"/>
        <v>0</v>
      </c>
      <c r="AN41" s="135">
        <f t="shared" si="23"/>
        <v>0</v>
      </c>
      <c r="AO41" s="151">
        <f t="shared" si="24"/>
        <v>0</v>
      </c>
      <c r="AQ41" s="135">
        <f t="shared" si="25"/>
        <v>0</v>
      </c>
      <c r="AR41" s="135">
        <f t="shared" si="26"/>
        <v>0</v>
      </c>
      <c r="AS41" s="151">
        <f t="shared" si="27"/>
        <v>0</v>
      </c>
      <c r="AU41" s="135">
        <f t="shared" si="28"/>
        <v>0</v>
      </c>
      <c r="AV41" s="135">
        <f t="shared" si="29"/>
        <v>0</v>
      </c>
      <c r="AW41" s="151">
        <f t="shared" si="30"/>
        <v>0</v>
      </c>
      <c r="AY41" s="135">
        <f t="shared" si="31"/>
        <v>0</v>
      </c>
      <c r="AZ41" s="135">
        <f t="shared" si="32"/>
        <v>0</v>
      </c>
      <c r="BA41" s="151">
        <f t="shared" si="33"/>
        <v>0</v>
      </c>
      <c r="BC41" s="135">
        <f t="shared" si="34"/>
        <v>0</v>
      </c>
      <c r="BD41" s="135">
        <f t="shared" si="35"/>
        <v>0</v>
      </c>
      <c r="BE41" s="151">
        <f t="shared" si="36"/>
        <v>0</v>
      </c>
      <c r="BG41" s="135">
        <f t="shared" si="37"/>
        <v>0</v>
      </c>
      <c r="BH41" s="135">
        <f t="shared" si="38"/>
        <v>0</v>
      </c>
      <c r="BI41" s="151">
        <f t="shared" si="39"/>
        <v>0</v>
      </c>
      <c r="BK41" s="135">
        <f t="shared" si="40"/>
        <v>0</v>
      </c>
      <c r="BL41" s="135">
        <f t="shared" si="41"/>
        <v>0</v>
      </c>
      <c r="BM41" s="151">
        <f t="shared" si="42"/>
        <v>0</v>
      </c>
      <c r="BO41" s="135">
        <f t="shared" si="43"/>
        <v>0</v>
      </c>
      <c r="BP41" s="135">
        <f t="shared" si="44"/>
        <v>0</v>
      </c>
      <c r="BQ41" s="151">
        <f t="shared" si="45"/>
        <v>0</v>
      </c>
    </row>
    <row r="42" spans="2:69" x14ac:dyDescent="0.25">
      <c r="B42" s="358" t="str">
        <f>IF(BasePop!B45="","",BasePop!B45)</f>
        <v/>
      </c>
      <c r="C42" s="359"/>
      <c r="D42" s="183"/>
      <c r="E42" s="114"/>
      <c r="F42" s="135">
        <f>'Mat.Inf.-APS'!AC43</f>
        <v>0</v>
      </c>
      <c r="G42" s="114"/>
      <c r="H42" s="187"/>
      <c r="I42" s="135">
        <f t="shared" si="2"/>
        <v>0</v>
      </c>
      <c r="J42" s="114"/>
      <c r="K42" s="135">
        <f t="shared" si="3"/>
        <v>0</v>
      </c>
      <c r="L42" s="135">
        <f t="shared" si="4"/>
        <v>0</v>
      </c>
      <c r="M42" s="135">
        <f t="shared" si="5"/>
        <v>0</v>
      </c>
      <c r="N42" s="135">
        <f t="shared" si="6"/>
        <v>0</v>
      </c>
      <c r="O42" s="135">
        <f t="shared" si="7"/>
        <v>0</v>
      </c>
      <c r="P42" s="135">
        <f t="shared" si="8"/>
        <v>0</v>
      </c>
      <c r="Q42" s="114"/>
      <c r="R42" s="135">
        <f t="shared" si="9"/>
        <v>0</v>
      </c>
      <c r="S42" s="135">
        <f t="shared" si="10"/>
        <v>0</v>
      </c>
      <c r="T42" s="135">
        <f t="shared" si="11"/>
        <v>0</v>
      </c>
      <c r="U42" s="135">
        <f t="shared" si="12"/>
        <v>0</v>
      </c>
      <c r="V42" s="135">
        <f t="shared" si="13"/>
        <v>0</v>
      </c>
      <c r="X42" s="191"/>
      <c r="Y42" s="135">
        <f>'Mat.Inf.-APS'!BC43</f>
        <v>0</v>
      </c>
      <c r="Z42" s="114"/>
      <c r="AA42" s="187"/>
      <c r="AB42" s="135">
        <f t="shared" si="14"/>
        <v>0</v>
      </c>
      <c r="AC42" s="114"/>
      <c r="AD42" s="135">
        <f t="shared" si="15"/>
        <v>0</v>
      </c>
      <c r="AE42" s="135">
        <f t="shared" si="16"/>
        <v>0</v>
      </c>
      <c r="AF42" s="135">
        <f t="shared" si="17"/>
        <v>0</v>
      </c>
      <c r="AG42" s="135">
        <f t="shared" si="18"/>
        <v>0</v>
      </c>
      <c r="AH42" s="135">
        <f t="shared" si="19"/>
        <v>0</v>
      </c>
      <c r="AI42" s="135">
        <f t="shared" si="20"/>
        <v>0</v>
      </c>
      <c r="AJ42" s="135">
        <f t="shared" si="21"/>
        <v>0</v>
      </c>
      <c r="AL42" s="191"/>
      <c r="AM42" s="135">
        <f t="shared" si="22"/>
        <v>0</v>
      </c>
      <c r="AN42" s="135">
        <f t="shared" si="23"/>
        <v>0</v>
      </c>
      <c r="AO42" s="151">
        <f t="shared" si="24"/>
        <v>0</v>
      </c>
      <c r="AQ42" s="135">
        <f t="shared" si="25"/>
        <v>0</v>
      </c>
      <c r="AR42" s="135">
        <f t="shared" si="26"/>
        <v>0</v>
      </c>
      <c r="AS42" s="151">
        <f t="shared" si="27"/>
        <v>0</v>
      </c>
      <c r="AU42" s="135">
        <f t="shared" si="28"/>
        <v>0</v>
      </c>
      <c r="AV42" s="135">
        <f t="shared" si="29"/>
        <v>0</v>
      </c>
      <c r="AW42" s="151">
        <f t="shared" si="30"/>
        <v>0</v>
      </c>
      <c r="AY42" s="135">
        <f t="shared" si="31"/>
        <v>0</v>
      </c>
      <c r="AZ42" s="135">
        <f t="shared" si="32"/>
        <v>0</v>
      </c>
      <c r="BA42" s="151">
        <f t="shared" si="33"/>
        <v>0</v>
      </c>
      <c r="BC42" s="135">
        <f t="shared" si="34"/>
        <v>0</v>
      </c>
      <c r="BD42" s="135">
        <f t="shared" si="35"/>
        <v>0</v>
      </c>
      <c r="BE42" s="151">
        <f t="shared" si="36"/>
        <v>0</v>
      </c>
      <c r="BG42" s="135">
        <f t="shared" si="37"/>
        <v>0</v>
      </c>
      <c r="BH42" s="135">
        <f t="shared" si="38"/>
        <v>0</v>
      </c>
      <c r="BI42" s="151">
        <f t="shared" si="39"/>
        <v>0</v>
      </c>
      <c r="BK42" s="135">
        <f t="shared" si="40"/>
        <v>0</v>
      </c>
      <c r="BL42" s="135">
        <f t="shared" si="41"/>
        <v>0</v>
      </c>
      <c r="BM42" s="151">
        <f t="shared" si="42"/>
        <v>0</v>
      </c>
      <c r="BO42" s="135">
        <f t="shared" si="43"/>
        <v>0</v>
      </c>
      <c r="BP42" s="135">
        <f t="shared" si="44"/>
        <v>0</v>
      </c>
      <c r="BQ42" s="151">
        <f t="shared" si="45"/>
        <v>0</v>
      </c>
    </row>
    <row r="43" spans="2:69" x14ac:dyDescent="0.25">
      <c r="B43" s="358" t="str">
        <f>IF(BasePop!B46="","",BasePop!B46)</f>
        <v/>
      </c>
      <c r="C43" s="359"/>
      <c r="D43" s="183"/>
      <c r="E43" s="114"/>
      <c r="F43" s="135">
        <f>'Mat.Inf.-APS'!AC44</f>
        <v>0</v>
      </c>
      <c r="G43" s="114"/>
      <c r="H43" s="187"/>
      <c r="I43" s="135">
        <f t="shared" si="2"/>
        <v>0</v>
      </c>
      <c r="J43" s="114"/>
      <c r="K43" s="135">
        <f t="shared" si="3"/>
        <v>0</v>
      </c>
      <c r="L43" s="135">
        <f t="shared" si="4"/>
        <v>0</v>
      </c>
      <c r="M43" s="135">
        <f t="shared" si="5"/>
        <v>0</v>
      </c>
      <c r="N43" s="135">
        <f t="shared" si="6"/>
        <v>0</v>
      </c>
      <c r="O43" s="135">
        <f t="shared" si="7"/>
        <v>0</v>
      </c>
      <c r="P43" s="135">
        <f t="shared" si="8"/>
        <v>0</v>
      </c>
      <c r="Q43" s="114"/>
      <c r="R43" s="135">
        <f t="shared" si="9"/>
        <v>0</v>
      </c>
      <c r="S43" s="135">
        <f t="shared" si="10"/>
        <v>0</v>
      </c>
      <c r="T43" s="135">
        <f t="shared" si="11"/>
        <v>0</v>
      </c>
      <c r="U43" s="135">
        <f t="shared" si="12"/>
        <v>0</v>
      </c>
      <c r="V43" s="135">
        <f t="shared" si="13"/>
        <v>0</v>
      </c>
      <c r="X43" s="191"/>
      <c r="Y43" s="135">
        <f>'Mat.Inf.-APS'!BC44</f>
        <v>0</v>
      </c>
      <c r="Z43" s="114"/>
      <c r="AA43" s="187"/>
      <c r="AB43" s="135">
        <f t="shared" si="14"/>
        <v>0</v>
      </c>
      <c r="AC43" s="114"/>
      <c r="AD43" s="135">
        <f t="shared" si="15"/>
        <v>0</v>
      </c>
      <c r="AE43" s="135">
        <f t="shared" si="16"/>
        <v>0</v>
      </c>
      <c r="AF43" s="135">
        <f t="shared" si="17"/>
        <v>0</v>
      </c>
      <c r="AG43" s="135">
        <f t="shared" si="18"/>
        <v>0</v>
      </c>
      <c r="AH43" s="135">
        <f t="shared" si="19"/>
        <v>0</v>
      </c>
      <c r="AI43" s="135">
        <f t="shared" si="20"/>
        <v>0</v>
      </c>
      <c r="AJ43" s="135">
        <f t="shared" si="21"/>
        <v>0</v>
      </c>
      <c r="AL43" s="191"/>
      <c r="AM43" s="135">
        <f t="shared" si="22"/>
        <v>0</v>
      </c>
      <c r="AN43" s="135">
        <f t="shared" si="23"/>
        <v>0</v>
      </c>
      <c r="AO43" s="151">
        <f t="shared" si="24"/>
        <v>0</v>
      </c>
      <c r="AQ43" s="135">
        <f t="shared" si="25"/>
        <v>0</v>
      </c>
      <c r="AR43" s="135">
        <f t="shared" si="26"/>
        <v>0</v>
      </c>
      <c r="AS43" s="151">
        <f t="shared" si="27"/>
        <v>0</v>
      </c>
      <c r="AU43" s="135">
        <f t="shared" si="28"/>
        <v>0</v>
      </c>
      <c r="AV43" s="135">
        <f t="shared" si="29"/>
        <v>0</v>
      </c>
      <c r="AW43" s="151">
        <f t="shared" si="30"/>
        <v>0</v>
      </c>
      <c r="AY43" s="135">
        <f t="shared" si="31"/>
        <v>0</v>
      </c>
      <c r="AZ43" s="135">
        <f t="shared" si="32"/>
        <v>0</v>
      </c>
      <c r="BA43" s="151">
        <f t="shared" si="33"/>
        <v>0</v>
      </c>
      <c r="BC43" s="135">
        <f t="shared" si="34"/>
        <v>0</v>
      </c>
      <c r="BD43" s="135">
        <f t="shared" si="35"/>
        <v>0</v>
      </c>
      <c r="BE43" s="151">
        <f t="shared" si="36"/>
        <v>0</v>
      </c>
      <c r="BG43" s="135">
        <f t="shared" si="37"/>
        <v>0</v>
      </c>
      <c r="BH43" s="135">
        <f t="shared" si="38"/>
        <v>0</v>
      </c>
      <c r="BI43" s="151">
        <f t="shared" si="39"/>
        <v>0</v>
      </c>
      <c r="BK43" s="135">
        <f t="shared" si="40"/>
        <v>0</v>
      </c>
      <c r="BL43" s="135">
        <f t="shared" si="41"/>
        <v>0</v>
      </c>
      <c r="BM43" s="151">
        <f t="shared" si="42"/>
        <v>0</v>
      </c>
      <c r="BO43" s="135">
        <f t="shared" si="43"/>
        <v>0</v>
      </c>
      <c r="BP43" s="135">
        <f t="shared" si="44"/>
        <v>0</v>
      </c>
      <c r="BQ43" s="151">
        <f t="shared" si="45"/>
        <v>0</v>
      </c>
    </row>
    <row r="44" spans="2:69" x14ac:dyDescent="0.25">
      <c r="B44" s="358" t="str">
        <f>IF(BasePop!B47="","",BasePop!B47)</f>
        <v/>
      </c>
      <c r="C44" s="359"/>
      <c r="D44" s="183"/>
      <c r="E44" s="114"/>
      <c r="F44" s="135">
        <f>'Mat.Inf.-APS'!AC45</f>
        <v>0</v>
      </c>
      <c r="G44" s="114"/>
      <c r="H44" s="187"/>
      <c r="I44" s="135">
        <f t="shared" si="2"/>
        <v>0</v>
      </c>
      <c r="J44" s="114"/>
      <c r="K44" s="135">
        <f t="shared" si="3"/>
        <v>0</v>
      </c>
      <c r="L44" s="135">
        <f t="shared" si="4"/>
        <v>0</v>
      </c>
      <c r="M44" s="135">
        <f t="shared" si="5"/>
        <v>0</v>
      </c>
      <c r="N44" s="135">
        <f t="shared" si="6"/>
        <v>0</v>
      </c>
      <c r="O44" s="135">
        <f t="shared" si="7"/>
        <v>0</v>
      </c>
      <c r="P44" s="135">
        <f t="shared" si="8"/>
        <v>0</v>
      </c>
      <c r="Q44" s="114"/>
      <c r="R44" s="135">
        <f t="shared" si="9"/>
        <v>0</v>
      </c>
      <c r="S44" s="135">
        <f t="shared" si="10"/>
        <v>0</v>
      </c>
      <c r="T44" s="135">
        <f t="shared" si="11"/>
        <v>0</v>
      </c>
      <c r="U44" s="135">
        <f t="shared" si="12"/>
        <v>0</v>
      </c>
      <c r="V44" s="135">
        <f t="shared" si="13"/>
        <v>0</v>
      </c>
      <c r="X44" s="191"/>
      <c r="Y44" s="135">
        <f>'Mat.Inf.-APS'!BC45</f>
        <v>0</v>
      </c>
      <c r="Z44" s="114"/>
      <c r="AA44" s="187"/>
      <c r="AB44" s="135">
        <f t="shared" si="14"/>
        <v>0</v>
      </c>
      <c r="AC44" s="114"/>
      <c r="AD44" s="135">
        <f t="shared" si="15"/>
        <v>0</v>
      </c>
      <c r="AE44" s="135">
        <f t="shared" si="16"/>
        <v>0</v>
      </c>
      <c r="AF44" s="135">
        <f t="shared" si="17"/>
        <v>0</v>
      </c>
      <c r="AG44" s="135">
        <f t="shared" si="18"/>
        <v>0</v>
      </c>
      <c r="AH44" s="135">
        <f t="shared" si="19"/>
        <v>0</v>
      </c>
      <c r="AI44" s="135">
        <f t="shared" si="20"/>
        <v>0</v>
      </c>
      <c r="AJ44" s="135">
        <f t="shared" si="21"/>
        <v>0</v>
      </c>
      <c r="AL44" s="191"/>
      <c r="AM44" s="135">
        <f t="shared" si="22"/>
        <v>0</v>
      </c>
      <c r="AN44" s="135">
        <f t="shared" si="23"/>
        <v>0</v>
      </c>
      <c r="AO44" s="151">
        <f t="shared" si="24"/>
        <v>0</v>
      </c>
      <c r="AQ44" s="135">
        <f t="shared" si="25"/>
        <v>0</v>
      </c>
      <c r="AR44" s="135">
        <f t="shared" si="26"/>
        <v>0</v>
      </c>
      <c r="AS44" s="151">
        <f t="shared" si="27"/>
        <v>0</v>
      </c>
      <c r="AU44" s="135">
        <f t="shared" si="28"/>
        <v>0</v>
      </c>
      <c r="AV44" s="135">
        <f t="shared" si="29"/>
        <v>0</v>
      </c>
      <c r="AW44" s="151">
        <f t="shared" si="30"/>
        <v>0</v>
      </c>
      <c r="AY44" s="135">
        <f t="shared" si="31"/>
        <v>0</v>
      </c>
      <c r="AZ44" s="135">
        <f t="shared" si="32"/>
        <v>0</v>
      </c>
      <c r="BA44" s="151">
        <f t="shared" si="33"/>
        <v>0</v>
      </c>
      <c r="BC44" s="135">
        <f t="shared" si="34"/>
        <v>0</v>
      </c>
      <c r="BD44" s="135">
        <f t="shared" si="35"/>
        <v>0</v>
      </c>
      <c r="BE44" s="151">
        <f t="shared" si="36"/>
        <v>0</v>
      </c>
      <c r="BG44" s="135">
        <f t="shared" si="37"/>
        <v>0</v>
      </c>
      <c r="BH44" s="135">
        <f t="shared" si="38"/>
        <v>0</v>
      </c>
      <c r="BI44" s="151">
        <f t="shared" si="39"/>
        <v>0</v>
      </c>
      <c r="BK44" s="135">
        <f t="shared" si="40"/>
        <v>0</v>
      </c>
      <c r="BL44" s="135">
        <f t="shared" si="41"/>
        <v>0</v>
      </c>
      <c r="BM44" s="151">
        <f t="shared" si="42"/>
        <v>0</v>
      </c>
      <c r="BO44" s="135">
        <f t="shared" si="43"/>
        <v>0</v>
      </c>
      <c r="BP44" s="135">
        <f t="shared" si="44"/>
        <v>0</v>
      </c>
      <c r="BQ44" s="151">
        <f t="shared" si="45"/>
        <v>0</v>
      </c>
    </row>
    <row r="45" spans="2:69" x14ac:dyDescent="0.25">
      <c r="B45" s="358" t="str">
        <f>IF(BasePop!B48="","",BasePop!B48)</f>
        <v/>
      </c>
      <c r="C45" s="359"/>
      <c r="D45" s="183"/>
      <c r="F45" s="135">
        <f>'Mat.Inf.-APS'!AC46</f>
        <v>0</v>
      </c>
      <c r="H45" s="187"/>
      <c r="I45" s="135">
        <f t="shared" si="2"/>
        <v>0</v>
      </c>
      <c r="K45" s="135">
        <f t="shared" si="3"/>
        <v>0</v>
      </c>
      <c r="L45" s="135">
        <f t="shared" si="4"/>
        <v>0</v>
      </c>
      <c r="M45" s="135">
        <f t="shared" si="5"/>
        <v>0</v>
      </c>
      <c r="N45" s="135">
        <f t="shared" si="6"/>
        <v>0</v>
      </c>
      <c r="O45" s="135">
        <f t="shared" si="7"/>
        <v>0</v>
      </c>
      <c r="P45" s="135">
        <f t="shared" si="8"/>
        <v>0</v>
      </c>
      <c r="R45" s="135">
        <f t="shared" si="9"/>
        <v>0</v>
      </c>
      <c r="S45" s="135">
        <f t="shared" si="10"/>
        <v>0</v>
      </c>
      <c r="T45" s="135">
        <f t="shared" si="11"/>
        <v>0</v>
      </c>
      <c r="U45" s="135">
        <f t="shared" si="12"/>
        <v>0</v>
      </c>
      <c r="V45" s="135">
        <f t="shared" si="13"/>
        <v>0</v>
      </c>
      <c r="X45" s="191"/>
      <c r="Y45" s="135">
        <f>'Mat.Inf.-APS'!BC46</f>
        <v>0</v>
      </c>
      <c r="AA45" s="187"/>
      <c r="AB45" s="135">
        <f t="shared" si="14"/>
        <v>0</v>
      </c>
      <c r="AD45" s="135">
        <f t="shared" si="15"/>
        <v>0</v>
      </c>
      <c r="AE45" s="135">
        <f t="shared" si="16"/>
        <v>0</v>
      </c>
      <c r="AF45" s="135">
        <f t="shared" si="17"/>
        <v>0</v>
      </c>
      <c r="AG45" s="135">
        <f t="shared" si="18"/>
        <v>0</v>
      </c>
      <c r="AH45" s="135">
        <f t="shared" si="19"/>
        <v>0</v>
      </c>
      <c r="AI45" s="135">
        <f t="shared" si="20"/>
        <v>0</v>
      </c>
      <c r="AJ45" s="135">
        <f t="shared" si="21"/>
        <v>0</v>
      </c>
      <c r="AL45" s="191"/>
      <c r="AM45" s="135">
        <f t="shared" si="22"/>
        <v>0</v>
      </c>
      <c r="AN45" s="135">
        <f t="shared" si="23"/>
        <v>0</v>
      </c>
      <c r="AO45" s="151">
        <f t="shared" si="24"/>
        <v>0</v>
      </c>
      <c r="AQ45" s="135">
        <f t="shared" si="25"/>
        <v>0</v>
      </c>
      <c r="AR45" s="135">
        <f t="shared" si="26"/>
        <v>0</v>
      </c>
      <c r="AS45" s="151">
        <f t="shared" si="27"/>
        <v>0</v>
      </c>
      <c r="AU45" s="135">
        <f t="shared" si="28"/>
        <v>0</v>
      </c>
      <c r="AV45" s="135">
        <f t="shared" si="29"/>
        <v>0</v>
      </c>
      <c r="AW45" s="151">
        <f t="shared" si="30"/>
        <v>0</v>
      </c>
      <c r="AY45" s="135">
        <f t="shared" si="31"/>
        <v>0</v>
      </c>
      <c r="AZ45" s="135">
        <f t="shared" si="32"/>
        <v>0</v>
      </c>
      <c r="BA45" s="151">
        <f t="shared" si="33"/>
        <v>0</v>
      </c>
      <c r="BC45" s="135">
        <f t="shared" si="34"/>
        <v>0</v>
      </c>
      <c r="BD45" s="135">
        <f t="shared" si="35"/>
        <v>0</v>
      </c>
      <c r="BE45" s="151">
        <f t="shared" si="36"/>
        <v>0</v>
      </c>
      <c r="BG45" s="135">
        <f t="shared" si="37"/>
        <v>0</v>
      </c>
      <c r="BH45" s="135">
        <f t="shared" si="38"/>
        <v>0</v>
      </c>
      <c r="BI45" s="151">
        <f t="shared" si="39"/>
        <v>0</v>
      </c>
      <c r="BK45" s="135">
        <f t="shared" si="40"/>
        <v>0</v>
      </c>
      <c r="BL45" s="135">
        <f t="shared" si="41"/>
        <v>0</v>
      </c>
      <c r="BM45" s="151">
        <f t="shared" si="42"/>
        <v>0</v>
      </c>
      <c r="BO45" s="135">
        <f t="shared" si="43"/>
        <v>0</v>
      </c>
      <c r="BP45" s="135">
        <f t="shared" si="44"/>
        <v>0</v>
      </c>
      <c r="BQ45" s="151">
        <f t="shared" si="45"/>
        <v>0</v>
      </c>
    </row>
    <row r="46" spans="2:69" x14ac:dyDescent="0.25">
      <c r="B46" s="358" t="str">
        <f>IF(BasePop!B49="","",BasePop!B49)</f>
        <v/>
      </c>
      <c r="C46" s="359"/>
      <c r="D46" s="183"/>
      <c r="F46" s="135">
        <f>'Mat.Inf.-APS'!AC47</f>
        <v>0</v>
      </c>
      <c r="H46" s="187"/>
      <c r="I46" s="135">
        <f t="shared" si="2"/>
        <v>0</v>
      </c>
      <c r="K46" s="135">
        <f t="shared" si="3"/>
        <v>0</v>
      </c>
      <c r="L46" s="135">
        <f t="shared" si="4"/>
        <v>0</v>
      </c>
      <c r="M46" s="135">
        <f t="shared" si="5"/>
        <v>0</v>
      </c>
      <c r="N46" s="135">
        <f t="shared" si="6"/>
        <v>0</v>
      </c>
      <c r="O46" s="135">
        <f t="shared" si="7"/>
        <v>0</v>
      </c>
      <c r="P46" s="135">
        <f t="shared" si="8"/>
        <v>0</v>
      </c>
      <c r="R46" s="135">
        <f t="shared" si="9"/>
        <v>0</v>
      </c>
      <c r="S46" s="135">
        <f t="shared" si="10"/>
        <v>0</v>
      </c>
      <c r="T46" s="135">
        <f t="shared" si="11"/>
        <v>0</v>
      </c>
      <c r="U46" s="135">
        <f t="shared" si="12"/>
        <v>0</v>
      </c>
      <c r="V46" s="135">
        <f t="shared" si="13"/>
        <v>0</v>
      </c>
      <c r="X46" s="191"/>
      <c r="Y46" s="135">
        <f>'Mat.Inf.-APS'!BC47</f>
        <v>0</v>
      </c>
      <c r="AA46" s="187"/>
      <c r="AB46" s="135">
        <f t="shared" si="14"/>
        <v>0</v>
      </c>
      <c r="AD46" s="135">
        <f t="shared" si="15"/>
        <v>0</v>
      </c>
      <c r="AE46" s="135">
        <f t="shared" si="16"/>
        <v>0</v>
      </c>
      <c r="AF46" s="135">
        <f t="shared" si="17"/>
        <v>0</v>
      </c>
      <c r="AG46" s="135">
        <f t="shared" si="18"/>
        <v>0</v>
      </c>
      <c r="AH46" s="135">
        <f t="shared" si="19"/>
        <v>0</v>
      </c>
      <c r="AI46" s="135">
        <f t="shared" si="20"/>
        <v>0</v>
      </c>
      <c r="AJ46" s="135">
        <f t="shared" si="21"/>
        <v>0</v>
      </c>
      <c r="AL46" s="191"/>
      <c r="AM46" s="135">
        <f t="shared" si="22"/>
        <v>0</v>
      </c>
      <c r="AN46" s="135">
        <f t="shared" si="23"/>
        <v>0</v>
      </c>
      <c r="AO46" s="151">
        <f t="shared" si="24"/>
        <v>0</v>
      </c>
      <c r="AQ46" s="135">
        <f t="shared" si="25"/>
        <v>0</v>
      </c>
      <c r="AR46" s="135">
        <f t="shared" si="26"/>
        <v>0</v>
      </c>
      <c r="AS46" s="151">
        <f t="shared" si="27"/>
        <v>0</v>
      </c>
      <c r="AU46" s="135">
        <f t="shared" si="28"/>
        <v>0</v>
      </c>
      <c r="AV46" s="135">
        <f t="shared" si="29"/>
        <v>0</v>
      </c>
      <c r="AW46" s="151">
        <f t="shared" si="30"/>
        <v>0</v>
      </c>
      <c r="AY46" s="135">
        <f t="shared" si="31"/>
        <v>0</v>
      </c>
      <c r="AZ46" s="135">
        <f t="shared" si="32"/>
        <v>0</v>
      </c>
      <c r="BA46" s="151">
        <f t="shared" si="33"/>
        <v>0</v>
      </c>
      <c r="BC46" s="135">
        <f t="shared" si="34"/>
        <v>0</v>
      </c>
      <c r="BD46" s="135">
        <f t="shared" si="35"/>
        <v>0</v>
      </c>
      <c r="BE46" s="151">
        <f t="shared" si="36"/>
        <v>0</v>
      </c>
      <c r="BG46" s="135">
        <f t="shared" si="37"/>
        <v>0</v>
      </c>
      <c r="BH46" s="135">
        <f t="shared" si="38"/>
        <v>0</v>
      </c>
      <c r="BI46" s="151">
        <f t="shared" si="39"/>
        <v>0</v>
      </c>
      <c r="BK46" s="135">
        <f t="shared" si="40"/>
        <v>0</v>
      </c>
      <c r="BL46" s="135">
        <f t="shared" si="41"/>
        <v>0</v>
      </c>
      <c r="BM46" s="151">
        <f t="shared" si="42"/>
        <v>0</v>
      </c>
      <c r="BO46" s="135">
        <f t="shared" si="43"/>
        <v>0</v>
      </c>
      <c r="BP46" s="135">
        <f t="shared" si="44"/>
        <v>0</v>
      </c>
      <c r="BQ46" s="151">
        <f t="shared" si="45"/>
        <v>0</v>
      </c>
    </row>
    <row r="47" spans="2:69" x14ac:dyDescent="0.25">
      <c r="B47" s="358" t="str">
        <f>IF(BasePop!B50="","",BasePop!B50)</f>
        <v/>
      </c>
      <c r="C47" s="359"/>
      <c r="D47" s="183"/>
      <c r="F47" s="135">
        <f>'Mat.Inf.-APS'!AC48</f>
        <v>0</v>
      </c>
      <c r="H47" s="187"/>
      <c r="I47" s="135">
        <f t="shared" si="2"/>
        <v>0</v>
      </c>
      <c r="K47" s="135">
        <f t="shared" si="3"/>
        <v>0</v>
      </c>
      <c r="L47" s="135">
        <f t="shared" si="4"/>
        <v>0</v>
      </c>
      <c r="M47" s="135">
        <f t="shared" si="5"/>
        <v>0</v>
      </c>
      <c r="N47" s="135">
        <f t="shared" si="6"/>
        <v>0</v>
      </c>
      <c r="O47" s="135">
        <f t="shared" si="7"/>
        <v>0</v>
      </c>
      <c r="P47" s="135">
        <f t="shared" si="8"/>
        <v>0</v>
      </c>
      <c r="R47" s="135">
        <f t="shared" si="9"/>
        <v>0</v>
      </c>
      <c r="S47" s="135">
        <f t="shared" si="10"/>
        <v>0</v>
      </c>
      <c r="T47" s="135">
        <f t="shared" si="11"/>
        <v>0</v>
      </c>
      <c r="U47" s="135">
        <f t="shared" si="12"/>
        <v>0</v>
      </c>
      <c r="V47" s="135">
        <f t="shared" si="13"/>
        <v>0</v>
      </c>
      <c r="X47" s="191"/>
      <c r="Y47" s="135">
        <f>'Mat.Inf.-APS'!BC48</f>
        <v>0</v>
      </c>
      <c r="AA47" s="187"/>
      <c r="AB47" s="135">
        <f t="shared" si="14"/>
        <v>0</v>
      </c>
      <c r="AD47" s="135">
        <f t="shared" si="15"/>
        <v>0</v>
      </c>
      <c r="AE47" s="135">
        <f t="shared" si="16"/>
        <v>0</v>
      </c>
      <c r="AF47" s="135">
        <f t="shared" si="17"/>
        <v>0</v>
      </c>
      <c r="AG47" s="135">
        <f t="shared" si="18"/>
        <v>0</v>
      </c>
      <c r="AH47" s="135">
        <f t="shared" si="19"/>
        <v>0</v>
      </c>
      <c r="AI47" s="135">
        <f t="shared" si="20"/>
        <v>0</v>
      </c>
      <c r="AJ47" s="135">
        <f t="shared" si="21"/>
        <v>0</v>
      </c>
      <c r="AL47" s="191"/>
      <c r="AM47" s="135">
        <f t="shared" si="22"/>
        <v>0</v>
      </c>
      <c r="AN47" s="135">
        <f t="shared" si="23"/>
        <v>0</v>
      </c>
      <c r="AO47" s="151">
        <f t="shared" si="24"/>
        <v>0</v>
      </c>
      <c r="AQ47" s="135">
        <f t="shared" si="25"/>
        <v>0</v>
      </c>
      <c r="AR47" s="135">
        <f t="shared" si="26"/>
        <v>0</v>
      </c>
      <c r="AS47" s="151">
        <f t="shared" si="27"/>
        <v>0</v>
      </c>
      <c r="AU47" s="135">
        <f t="shared" si="28"/>
        <v>0</v>
      </c>
      <c r="AV47" s="135">
        <f t="shared" si="29"/>
        <v>0</v>
      </c>
      <c r="AW47" s="151">
        <f t="shared" si="30"/>
        <v>0</v>
      </c>
      <c r="AY47" s="135">
        <f t="shared" si="31"/>
        <v>0</v>
      </c>
      <c r="AZ47" s="135">
        <f t="shared" si="32"/>
        <v>0</v>
      </c>
      <c r="BA47" s="151">
        <f t="shared" si="33"/>
        <v>0</v>
      </c>
      <c r="BC47" s="135">
        <f t="shared" si="34"/>
        <v>0</v>
      </c>
      <c r="BD47" s="135">
        <f t="shared" si="35"/>
        <v>0</v>
      </c>
      <c r="BE47" s="151">
        <f t="shared" si="36"/>
        <v>0</v>
      </c>
      <c r="BG47" s="135">
        <f t="shared" si="37"/>
        <v>0</v>
      </c>
      <c r="BH47" s="135">
        <f t="shared" si="38"/>
        <v>0</v>
      </c>
      <c r="BI47" s="151">
        <f t="shared" si="39"/>
        <v>0</v>
      </c>
      <c r="BK47" s="135">
        <f t="shared" si="40"/>
        <v>0</v>
      </c>
      <c r="BL47" s="135">
        <f t="shared" si="41"/>
        <v>0</v>
      </c>
      <c r="BM47" s="151">
        <f t="shared" si="42"/>
        <v>0</v>
      </c>
      <c r="BO47" s="135">
        <f t="shared" si="43"/>
        <v>0</v>
      </c>
      <c r="BP47" s="135">
        <f t="shared" si="44"/>
        <v>0</v>
      </c>
      <c r="BQ47" s="151">
        <f t="shared" si="45"/>
        <v>0</v>
      </c>
    </row>
    <row r="48" spans="2:69" x14ac:dyDescent="0.25">
      <c r="B48" s="358" t="str">
        <f>IF(BasePop!B51="","",BasePop!B51)</f>
        <v/>
      </c>
      <c r="C48" s="359"/>
      <c r="D48" s="183"/>
      <c r="F48" s="135">
        <f>'Mat.Inf.-APS'!AC49</f>
        <v>0</v>
      </c>
      <c r="H48" s="187"/>
      <c r="I48" s="135">
        <f t="shared" si="2"/>
        <v>0</v>
      </c>
      <c r="K48" s="135">
        <f t="shared" si="3"/>
        <v>0</v>
      </c>
      <c r="L48" s="135">
        <f t="shared" si="4"/>
        <v>0</v>
      </c>
      <c r="M48" s="135">
        <f t="shared" si="5"/>
        <v>0</v>
      </c>
      <c r="N48" s="135">
        <f t="shared" si="6"/>
        <v>0</v>
      </c>
      <c r="O48" s="135">
        <f t="shared" si="7"/>
        <v>0</v>
      </c>
      <c r="P48" s="135">
        <f t="shared" si="8"/>
        <v>0</v>
      </c>
      <c r="R48" s="135">
        <f t="shared" si="9"/>
        <v>0</v>
      </c>
      <c r="S48" s="135">
        <f t="shared" si="10"/>
        <v>0</v>
      </c>
      <c r="T48" s="135">
        <f t="shared" si="11"/>
        <v>0</v>
      </c>
      <c r="U48" s="135">
        <f t="shared" si="12"/>
        <v>0</v>
      </c>
      <c r="V48" s="135">
        <f t="shared" si="13"/>
        <v>0</v>
      </c>
      <c r="X48" s="191"/>
      <c r="Y48" s="135">
        <f>'Mat.Inf.-APS'!BC49</f>
        <v>0</v>
      </c>
      <c r="AA48" s="187"/>
      <c r="AB48" s="135">
        <f t="shared" si="14"/>
        <v>0</v>
      </c>
      <c r="AD48" s="135">
        <f t="shared" si="15"/>
        <v>0</v>
      </c>
      <c r="AE48" s="135">
        <f t="shared" si="16"/>
        <v>0</v>
      </c>
      <c r="AF48" s="135">
        <f t="shared" si="17"/>
        <v>0</v>
      </c>
      <c r="AG48" s="135">
        <f t="shared" si="18"/>
        <v>0</v>
      </c>
      <c r="AH48" s="135">
        <f t="shared" si="19"/>
        <v>0</v>
      </c>
      <c r="AI48" s="135">
        <f t="shared" si="20"/>
        <v>0</v>
      </c>
      <c r="AJ48" s="135">
        <f t="shared" si="21"/>
        <v>0</v>
      </c>
      <c r="AL48" s="191"/>
      <c r="AM48" s="135">
        <f t="shared" si="22"/>
        <v>0</v>
      </c>
      <c r="AN48" s="135">
        <f t="shared" si="23"/>
        <v>0</v>
      </c>
      <c r="AO48" s="151">
        <f t="shared" si="24"/>
        <v>0</v>
      </c>
      <c r="AQ48" s="135">
        <f t="shared" si="25"/>
        <v>0</v>
      </c>
      <c r="AR48" s="135">
        <f t="shared" si="26"/>
        <v>0</v>
      </c>
      <c r="AS48" s="151">
        <f t="shared" si="27"/>
        <v>0</v>
      </c>
      <c r="AU48" s="135">
        <f t="shared" si="28"/>
        <v>0</v>
      </c>
      <c r="AV48" s="135">
        <f t="shared" si="29"/>
        <v>0</v>
      </c>
      <c r="AW48" s="151">
        <f t="shared" si="30"/>
        <v>0</v>
      </c>
      <c r="AY48" s="135">
        <f t="shared" si="31"/>
        <v>0</v>
      </c>
      <c r="AZ48" s="135">
        <f t="shared" si="32"/>
        <v>0</v>
      </c>
      <c r="BA48" s="151">
        <f t="shared" si="33"/>
        <v>0</v>
      </c>
      <c r="BC48" s="135">
        <f t="shared" si="34"/>
        <v>0</v>
      </c>
      <c r="BD48" s="135">
        <f t="shared" si="35"/>
        <v>0</v>
      </c>
      <c r="BE48" s="151">
        <f t="shared" si="36"/>
        <v>0</v>
      </c>
      <c r="BG48" s="135">
        <f t="shared" si="37"/>
        <v>0</v>
      </c>
      <c r="BH48" s="135">
        <f t="shared" si="38"/>
        <v>0</v>
      </c>
      <c r="BI48" s="151">
        <f t="shared" si="39"/>
        <v>0</v>
      </c>
      <c r="BK48" s="135">
        <f t="shared" si="40"/>
        <v>0</v>
      </c>
      <c r="BL48" s="135">
        <f t="shared" si="41"/>
        <v>0</v>
      </c>
      <c r="BM48" s="151">
        <f t="shared" si="42"/>
        <v>0</v>
      </c>
      <c r="BO48" s="135">
        <f t="shared" si="43"/>
        <v>0</v>
      </c>
      <c r="BP48" s="135">
        <f t="shared" si="44"/>
        <v>0</v>
      </c>
      <c r="BQ48" s="151">
        <f t="shared" si="45"/>
        <v>0</v>
      </c>
    </row>
    <row r="49" spans="2:69" x14ac:dyDescent="0.25">
      <c r="B49" s="358" t="str">
        <f>IF(BasePop!B52="","",BasePop!B52)</f>
        <v/>
      </c>
      <c r="C49" s="359"/>
      <c r="D49" s="183"/>
      <c r="F49" s="135">
        <f>'Mat.Inf.-APS'!AC50</f>
        <v>0</v>
      </c>
      <c r="H49" s="187"/>
      <c r="I49" s="135">
        <f t="shared" si="2"/>
        <v>0</v>
      </c>
      <c r="K49" s="135">
        <f t="shared" si="3"/>
        <v>0</v>
      </c>
      <c r="L49" s="135">
        <f t="shared" si="4"/>
        <v>0</v>
      </c>
      <c r="M49" s="135">
        <f t="shared" si="5"/>
        <v>0</v>
      </c>
      <c r="N49" s="135">
        <f t="shared" si="6"/>
        <v>0</v>
      </c>
      <c r="O49" s="135">
        <f t="shared" si="7"/>
        <v>0</v>
      </c>
      <c r="P49" s="135">
        <f t="shared" si="8"/>
        <v>0</v>
      </c>
      <c r="R49" s="135">
        <f t="shared" si="9"/>
        <v>0</v>
      </c>
      <c r="S49" s="135">
        <f t="shared" si="10"/>
        <v>0</v>
      </c>
      <c r="T49" s="135">
        <f t="shared" si="11"/>
        <v>0</v>
      </c>
      <c r="U49" s="135">
        <f t="shared" si="12"/>
        <v>0</v>
      </c>
      <c r="V49" s="135">
        <f t="shared" si="13"/>
        <v>0</v>
      </c>
      <c r="X49" s="191"/>
      <c r="Y49" s="135">
        <f>'Mat.Inf.-APS'!BC50</f>
        <v>0</v>
      </c>
      <c r="AA49" s="187"/>
      <c r="AB49" s="135">
        <f t="shared" si="14"/>
        <v>0</v>
      </c>
      <c r="AD49" s="135">
        <f t="shared" si="15"/>
        <v>0</v>
      </c>
      <c r="AE49" s="135">
        <f t="shared" si="16"/>
        <v>0</v>
      </c>
      <c r="AF49" s="135">
        <f t="shared" si="17"/>
        <v>0</v>
      </c>
      <c r="AG49" s="135">
        <f t="shared" si="18"/>
        <v>0</v>
      </c>
      <c r="AH49" s="135">
        <f t="shared" si="19"/>
        <v>0</v>
      </c>
      <c r="AI49" s="135">
        <f t="shared" si="20"/>
        <v>0</v>
      </c>
      <c r="AJ49" s="135">
        <f t="shared" si="21"/>
        <v>0</v>
      </c>
      <c r="AL49" s="191"/>
      <c r="AM49" s="135">
        <f t="shared" si="22"/>
        <v>0</v>
      </c>
      <c r="AN49" s="135">
        <f t="shared" si="23"/>
        <v>0</v>
      </c>
      <c r="AO49" s="151">
        <f t="shared" si="24"/>
        <v>0</v>
      </c>
      <c r="AQ49" s="135">
        <f t="shared" si="25"/>
        <v>0</v>
      </c>
      <c r="AR49" s="135">
        <f t="shared" si="26"/>
        <v>0</v>
      </c>
      <c r="AS49" s="151">
        <f t="shared" si="27"/>
        <v>0</v>
      </c>
      <c r="AU49" s="135">
        <f t="shared" si="28"/>
        <v>0</v>
      </c>
      <c r="AV49" s="135">
        <f t="shared" si="29"/>
        <v>0</v>
      </c>
      <c r="AW49" s="151">
        <f t="shared" si="30"/>
        <v>0</v>
      </c>
      <c r="AY49" s="135">
        <f t="shared" si="31"/>
        <v>0</v>
      </c>
      <c r="AZ49" s="135">
        <f t="shared" si="32"/>
        <v>0</v>
      </c>
      <c r="BA49" s="151">
        <f t="shared" si="33"/>
        <v>0</v>
      </c>
      <c r="BC49" s="135">
        <f t="shared" si="34"/>
        <v>0</v>
      </c>
      <c r="BD49" s="135">
        <f t="shared" si="35"/>
        <v>0</v>
      </c>
      <c r="BE49" s="151">
        <f t="shared" si="36"/>
        <v>0</v>
      </c>
      <c r="BG49" s="135">
        <f t="shared" si="37"/>
        <v>0</v>
      </c>
      <c r="BH49" s="135">
        <f t="shared" si="38"/>
        <v>0</v>
      </c>
      <c r="BI49" s="151">
        <f t="shared" si="39"/>
        <v>0</v>
      </c>
      <c r="BK49" s="135">
        <f t="shared" si="40"/>
        <v>0</v>
      </c>
      <c r="BL49" s="135">
        <f t="shared" si="41"/>
        <v>0</v>
      </c>
      <c r="BM49" s="151">
        <f t="shared" si="42"/>
        <v>0</v>
      </c>
      <c r="BO49" s="135">
        <f t="shared" si="43"/>
        <v>0</v>
      </c>
      <c r="BP49" s="135">
        <f t="shared" si="44"/>
        <v>0</v>
      </c>
      <c r="BQ49" s="151">
        <f t="shared" si="45"/>
        <v>0</v>
      </c>
    </row>
    <row r="50" spans="2:69" x14ac:dyDescent="0.25">
      <c r="B50" s="358" t="str">
        <f>IF(BasePop!B53="","",BasePop!B53)</f>
        <v/>
      </c>
      <c r="C50" s="359"/>
      <c r="D50" s="183"/>
      <c r="F50" s="135">
        <f>'Mat.Inf.-APS'!AC51</f>
        <v>0</v>
      </c>
      <c r="H50" s="187"/>
      <c r="I50" s="135">
        <f t="shared" si="2"/>
        <v>0</v>
      </c>
      <c r="K50" s="135">
        <f t="shared" si="3"/>
        <v>0</v>
      </c>
      <c r="L50" s="135">
        <f t="shared" si="4"/>
        <v>0</v>
      </c>
      <c r="M50" s="135">
        <f t="shared" si="5"/>
        <v>0</v>
      </c>
      <c r="N50" s="135">
        <f t="shared" si="6"/>
        <v>0</v>
      </c>
      <c r="O50" s="135">
        <f t="shared" si="7"/>
        <v>0</v>
      </c>
      <c r="P50" s="135">
        <f t="shared" si="8"/>
        <v>0</v>
      </c>
      <c r="R50" s="135">
        <f t="shared" si="9"/>
        <v>0</v>
      </c>
      <c r="S50" s="135">
        <f t="shared" si="10"/>
        <v>0</v>
      </c>
      <c r="T50" s="135">
        <f t="shared" si="11"/>
        <v>0</v>
      </c>
      <c r="U50" s="135">
        <f t="shared" si="12"/>
        <v>0</v>
      </c>
      <c r="V50" s="135">
        <f t="shared" si="13"/>
        <v>0</v>
      </c>
      <c r="X50" s="191"/>
      <c r="Y50" s="135">
        <f>'Mat.Inf.-APS'!BC51</f>
        <v>0</v>
      </c>
      <c r="AA50" s="187"/>
      <c r="AB50" s="135">
        <f t="shared" si="14"/>
        <v>0</v>
      </c>
      <c r="AD50" s="135">
        <f t="shared" si="15"/>
        <v>0</v>
      </c>
      <c r="AE50" s="135">
        <f t="shared" si="16"/>
        <v>0</v>
      </c>
      <c r="AF50" s="135">
        <f t="shared" si="17"/>
        <v>0</v>
      </c>
      <c r="AG50" s="135">
        <f t="shared" si="18"/>
        <v>0</v>
      </c>
      <c r="AH50" s="135">
        <f t="shared" si="19"/>
        <v>0</v>
      </c>
      <c r="AI50" s="135">
        <f t="shared" si="20"/>
        <v>0</v>
      </c>
      <c r="AJ50" s="135">
        <f t="shared" si="21"/>
        <v>0</v>
      </c>
      <c r="AL50" s="191"/>
      <c r="AM50" s="135">
        <f t="shared" si="22"/>
        <v>0</v>
      </c>
      <c r="AN50" s="135">
        <f t="shared" si="23"/>
        <v>0</v>
      </c>
      <c r="AO50" s="151">
        <f t="shared" si="24"/>
        <v>0</v>
      </c>
      <c r="AQ50" s="135">
        <f t="shared" si="25"/>
        <v>0</v>
      </c>
      <c r="AR50" s="135">
        <f t="shared" si="26"/>
        <v>0</v>
      </c>
      <c r="AS50" s="151">
        <f t="shared" si="27"/>
        <v>0</v>
      </c>
      <c r="AU50" s="135">
        <f t="shared" si="28"/>
        <v>0</v>
      </c>
      <c r="AV50" s="135">
        <f t="shared" si="29"/>
        <v>0</v>
      </c>
      <c r="AW50" s="151">
        <f t="shared" si="30"/>
        <v>0</v>
      </c>
      <c r="AY50" s="135">
        <f t="shared" si="31"/>
        <v>0</v>
      </c>
      <c r="AZ50" s="135">
        <f t="shared" si="32"/>
        <v>0</v>
      </c>
      <c r="BA50" s="151">
        <f t="shared" si="33"/>
        <v>0</v>
      </c>
      <c r="BC50" s="135">
        <f t="shared" si="34"/>
        <v>0</v>
      </c>
      <c r="BD50" s="135">
        <f t="shared" si="35"/>
        <v>0</v>
      </c>
      <c r="BE50" s="151">
        <f t="shared" si="36"/>
        <v>0</v>
      </c>
      <c r="BG50" s="135">
        <f t="shared" si="37"/>
        <v>0</v>
      </c>
      <c r="BH50" s="135">
        <f t="shared" si="38"/>
        <v>0</v>
      </c>
      <c r="BI50" s="151">
        <f t="shared" si="39"/>
        <v>0</v>
      </c>
      <c r="BK50" s="135">
        <f t="shared" si="40"/>
        <v>0</v>
      </c>
      <c r="BL50" s="135">
        <f t="shared" si="41"/>
        <v>0</v>
      </c>
      <c r="BM50" s="151">
        <f t="shared" si="42"/>
        <v>0</v>
      </c>
      <c r="BO50" s="135">
        <f t="shared" si="43"/>
        <v>0</v>
      </c>
      <c r="BP50" s="135">
        <f t="shared" si="44"/>
        <v>0</v>
      </c>
      <c r="BQ50" s="151">
        <f t="shared" si="45"/>
        <v>0</v>
      </c>
    </row>
    <row r="51" spans="2:69" x14ac:dyDescent="0.25">
      <c r="B51" s="358" t="str">
        <f>IF(BasePop!B54="","",BasePop!B54)</f>
        <v/>
      </c>
      <c r="C51" s="359"/>
      <c r="D51" s="183"/>
      <c r="F51" s="135">
        <f>'Mat.Inf.-APS'!AC52</f>
        <v>0</v>
      </c>
      <c r="H51" s="187"/>
      <c r="I51" s="135">
        <f t="shared" si="2"/>
        <v>0</v>
      </c>
      <c r="K51" s="135">
        <f t="shared" si="3"/>
        <v>0</v>
      </c>
      <c r="L51" s="135">
        <f t="shared" si="4"/>
        <v>0</v>
      </c>
      <c r="M51" s="135">
        <f t="shared" si="5"/>
        <v>0</v>
      </c>
      <c r="N51" s="135">
        <f t="shared" si="6"/>
        <v>0</v>
      </c>
      <c r="O51" s="135">
        <f t="shared" si="7"/>
        <v>0</v>
      </c>
      <c r="P51" s="135">
        <f t="shared" si="8"/>
        <v>0</v>
      </c>
      <c r="R51" s="135">
        <f t="shared" si="9"/>
        <v>0</v>
      </c>
      <c r="S51" s="135">
        <f t="shared" si="10"/>
        <v>0</v>
      </c>
      <c r="T51" s="135">
        <f t="shared" si="11"/>
        <v>0</v>
      </c>
      <c r="U51" s="135">
        <f t="shared" si="12"/>
        <v>0</v>
      </c>
      <c r="V51" s="135">
        <f t="shared" si="13"/>
        <v>0</v>
      </c>
      <c r="X51" s="191"/>
      <c r="Y51" s="135">
        <f>'Mat.Inf.-APS'!BC52</f>
        <v>0</v>
      </c>
      <c r="AA51" s="187"/>
      <c r="AB51" s="135">
        <f t="shared" si="14"/>
        <v>0</v>
      </c>
      <c r="AD51" s="135">
        <f t="shared" si="15"/>
        <v>0</v>
      </c>
      <c r="AE51" s="135">
        <f t="shared" si="16"/>
        <v>0</v>
      </c>
      <c r="AF51" s="135">
        <f t="shared" si="17"/>
        <v>0</v>
      </c>
      <c r="AG51" s="135">
        <f t="shared" si="18"/>
        <v>0</v>
      </c>
      <c r="AH51" s="135">
        <f t="shared" si="19"/>
        <v>0</v>
      </c>
      <c r="AI51" s="135">
        <f t="shared" si="20"/>
        <v>0</v>
      </c>
      <c r="AJ51" s="135">
        <f t="shared" si="21"/>
        <v>0</v>
      </c>
      <c r="AL51" s="191"/>
      <c r="AM51" s="135">
        <f t="shared" si="22"/>
        <v>0</v>
      </c>
      <c r="AN51" s="135">
        <f t="shared" si="23"/>
        <v>0</v>
      </c>
      <c r="AO51" s="151">
        <f t="shared" si="24"/>
        <v>0</v>
      </c>
      <c r="AQ51" s="135">
        <f t="shared" si="25"/>
        <v>0</v>
      </c>
      <c r="AR51" s="135">
        <f t="shared" si="26"/>
        <v>0</v>
      </c>
      <c r="AS51" s="151">
        <f t="shared" si="27"/>
        <v>0</v>
      </c>
      <c r="AU51" s="135">
        <f t="shared" si="28"/>
        <v>0</v>
      </c>
      <c r="AV51" s="135">
        <f t="shared" si="29"/>
        <v>0</v>
      </c>
      <c r="AW51" s="151">
        <f t="shared" si="30"/>
        <v>0</v>
      </c>
      <c r="AY51" s="135">
        <f t="shared" si="31"/>
        <v>0</v>
      </c>
      <c r="AZ51" s="135">
        <f t="shared" si="32"/>
        <v>0</v>
      </c>
      <c r="BA51" s="151">
        <f t="shared" si="33"/>
        <v>0</v>
      </c>
      <c r="BC51" s="135">
        <f t="shared" si="34"/>
        <v>0</v>
      </c>
      <c r="BD51" s="135">
        <f t="shared" si="35"/>
        <v>0</v>
      </c>
      <c r="BE51" s="151">
        <f t="shared" si="36"/>
        <v>0</v>
      </c>
      <c r="BG51" s="135">
        <f t="shared" si="37"/>
        <v>0</v>
      </c>
      <c r="BH51" s="135">
        <f t="shared" si="38"/>
        <v>0</v>
      </c>
      <c r="BI51" s="151">
        <f t="shared" si="39"/>
        <v>0</v>
      </c>
      <c r="BK51" s="135">
        <f t="shared" si="40"/>
        <v>0</v>
      </c>
      <c r="BL51" s="135">
        <f t="shared" si="41"/>
        <v>0</v>
      </c>
      <c r="BM51" s="151">
        <f t="shared" si="42"/>
        <v>0</v>
      </c>
      <c r="BO51" s="135">
        <f t="shared" si="43"/>
        <v>0</v>
      </c>
      <c r="BP51" s="135">
        <f t="shared" si="44"/>
        <v>0</v>
      </c>
      <c r="BQ51" s="151">
        <f t="shared" si="45"/>
        <v>0</v>
      </c>
    </row>
    <row r="52" spans="2:69" x14ac:dyDescent="0.25">
      <c r="B52" s="358" t="str">
        <f>IF(BasePop!B55="","",BasePop!B55)</f>
        <v/>
      </c>
      <c r="C52" s="359"/>
      <c r="D52" s="183"/>
      <c r="E52" s="114"/>
      <c r="F52" s="135">
        <f>'Mat.Inf.-APS'!AC53</f>
        <v>0</v>
      </c>
      <c r="G52" s="114"/>
      <c r="H52" s="187"/>
      <c r="I52" s="135">
        <f t="shared" si="2"/>
        <v>0</v>
      </c>
      <c r="J52" s="114"/>
      <c r="K52" s="135">
        <f t="shared" si="3"/>
        <v>0</v>
      </c>
      <c r="L52" s="135">
        <f t="shared" si="4"/>
        <v>0</v>
      </c>
      <c r="M52" s="135">
        <f t="shared" si="5"/>
        <v>0</v>
      </c>
      <c r="N52" s="135">
        <f t="shared" si="6"/>
        <v>0</v>
      </c>
      <c r="O52" s="135">
        <f t="shared" si="7"/>
        <v>0</v>
      </c>
      <c r="P52" s="135">
        <f t="shared" si="8"/>
        <v>0</v>
      </c>
      <c r="Q52" s="114"/>
      <c r="R52" s="135">
        <f t="shared" si="9"/>
        <v>0</v>
      </c>
      <c r="S52" s="135">
        <f t="shared" si="10"/>
        <v>0</v>
      </c>
      <c r="T52" s="135">
        <f t="shared" si="11"/>
        <v>0</v>
      </c>
      <c r="U52" s="135">
        <f t="shared" si="12"/>
        <v>0</v>
      </c>
      <c r="V52" s="135">
        <f t="shared" si="13"/>
        <v>0</v>
      </c>
      <c r="X52" s="191"/>
      <c r="Y52" s="135">
        <f>'Mat.Inf.-APS'!BC53</f>
        <v>0</v>
      </c>
      <c r="Z52" s="114"/>
      <c r="AA52" s="187"/>
      <c r="AB52" s="135">
        <f t="shared" si="14"/>
        <v>0</v>
      </c>
      <c r="AC52" s="114"/>
      <c r="AD52" s="135">
        <f t="shared" si="15"/>
        <v>0</v>
      </c>
      <c r="AE52" s="135">
        <f t="shared" si="16"/>
        <v>0</v>
      </c>
      <c r="AF52" s="135">
        <f t="shared" si="17"/>
        <v>0</v>
      </c>
      <c r="AG52" s="135">
        <f t="shared" si="18"/>
        <v>0</v>
      </c>
      <c r="AH52" s="135">
        <f t="shared" si="19"/>
        <v>0</v>
      </c>
      <c r="AI52" s="135">
        <f t="shared" si="20"/>
        <v>0</v>
      </c>
      <c r="AJ52" s="135">
        <f t="shared" si="21"/>
        <v>0</v>
      </c>
      <c r="AL52" s="191"/>
      <c r="AM52" s="135">
        <f t="shared" si="22"/>
        <v>0</v>
      </c>
      <c r="AN52" s="135">
        <f t="shared" si="23"/>
        <v>0</v>
      </c>
      <c r="AO52" s="151">
        <f t="shared" si="24"/>
        <v>0</v>
      </c>
      <c r="AQ52" s="135">
        <f t="shared" si="25"/>
        <v>0</v>
      </c>
      <c r="AR52" s="135">
        <f t="shared" si="26"/>
        <v>0</v>
      </c>
      <c r="AS52" s="151">
        <f t="shared" si="27"/>
        <v>0</v>
      </c>
      <c r="AU52" s="135">
        <f t="shared" si="28"/>
        <v>0</v>
      </c>
      <c r="AV52" s="135">
        <f t="shared" si="29"/>
        <v>0</v>
      </c>
      <c r="AW52" s="151">
        <f t="shared" si="30"/>
        <v>0</v>
      </c>
      <c r="AY52" s="135">
        <f t="shared" si="31"/>
        <v>0</v>
      </c>
      <c r="AZ52" s="135">
        <f t="shared" si="32"/>
        <v>0</v>
      </c>
      <c r="BA52" s="151">
        <f t="shared" si="33"/>
        <v>0</v>
      </c>
      <c r="BC52" s="135">
        <f t="shared" si="34"/>
        <v>0</v>
      </c>
      <c r="BD52" s="135">
        <f t="shared" si="35"/>
        <v>0</v>
      </c>
      <c r="BE52" s="151">
        <f t="shared" si="36"/>
        <v>0</v>
      </c>
      <c r="BG52" s="135">
        <f t="shared" si="37"/>
        <v>0</v>
      </c>
      <c r="BH52" s="135">
        <f t="shared" si="38"/>
        <v>0</v>
      </c>
      <c r="BI52" s="151">
        <f t="shared" si="39"/>
        <v>0</v>
      </c>
      <c r="BK52" s="135">
        <f t="shared" si="40"/>
        <v>0</v>
      </c>
      <c r="BL52" s="135">
        <f t="shared" si="41"/>
        <v>0</v>
      </c>
      <c r="BM52" s="151">
        <f t="shared" si="42"/>
        <v>0</v>
      </c>
      <c r="BO52" s="135">
        <f t="shared" si="43"/>
        <v>0</v>
      </c>
      <c r="BP52" s="135">
        <f t="shared" si="44"/>
        <v>0</v>
      </c>
      <c r="BQ52" s="151">
        <f t="shared" si="45"/>
        <v>0</v>
      </c>
    </row>
    <row r="53" spans="2:69" x14ac:dyDescent="0.25">
      <c r="B53" s="358" t="str">
        <f>IF(BasePop!B56="","",BasePop!B56)</f>
        <v/>
      </c>
      <c r="C53" s="359"/>
      <c r="D53" s="183"/>
      <c r="F53" s="135">
        <f>'Mat.Inf.-APS'!AC54</f>
        <v>0</v>
      </c>
      <c r="H53" s="187"/>
      <c r="I53" s="135">
        <f t="shared" si="2"/>
        <v>0</v>
      </c>
      <c r="K53" s="135">
        <f t="shared" si="3"/>
        <v>0</v>
      </c>
      <c r="L53" s="135">
        <f t="shared" si="4"/>
        <v>0</v>
      </c>
      <c r="M53" s="135">
        <f t="shared" si="5"/>
        <v>0</v>
      </c>
      <c r="N53" s="135">
        <f t="shared" si="6"/>
        <v>0</v>
      </c>
      <c r="O53" s="135">
        <f t="shared" si="7"/>
        <v>0</v>
      </c>
      <c r="P53" s="135">
        <f t="shared" si="8"/>
        <v>0</v>
      </c>
      <c r="R53" s="135">
        <f t="shared" si="9"/>
        <v>0</v>
      </c>
      <c r="S53" s="135">
        <f t="shared" si="10"/>
        <v>0</v>
      </c>
      <c r="T53" s="135">
        <f t="shared" si="11"/>
        <v>0</v>
      </c>
      <c r="U53" s="135">
        <f t="shared" si="12"/>
        <v>0</v>
      </c>
      <c r="V53" s="135">
        <f t="shared" si="13"/>
        <v>0</v>
      </c>
      <c r="X53" s="191"/>
      <c r="Y53" s="135">
        <f>'Mat.Inf.-APS'!BC54</f>
        <v>0</v>
      </c>
      <c r="AA53" s="187"/>
      <c r="AB53" s="135">
        <f t="shared" si="14"/>
        <v>0</v>
      </c>
      <c r="AD53" s="135">
        <f t="shared" si="15"/>
        <v>0</v>
      </c>
      <c r="AE53" s="135">
        <f t="shared" si="16"/>
        <v>0</v>
      </c>
      <c r="AF53" s="135">
        <f t="shared" si="17"/>
        <v>0</v>
      </c>
      <c r="AG53" s="135">
        <f t="shared" si="18"/>
        <v>0</v>
      </c>
      <c r="AH53" s="135">
        <f t="shared" si="19"/>
        <v>0</v>
      </c>
      <c r="AI53" s="135">
        <f t="shared" si="20"/>
        <v>0</v>
      </c>
      <c r="AJ53" s="135">
        <f t="shared" si="21"/>
        <v>0</v>
      </c>
      <c r="AL53" s="191"/>
      <c r="AM53" s="135">
        <f t="shared" si="22"/>
        <v>0</v>
      </c>
      <c r="AN53" s="135">
        <f t="shared" si="23"/>
        <v>0</v>
      </c>
      <c r="AO53" s="151">
        <f t="shared" si="24"/>
        <v>0</v>
      </c>
      <c r="AQ53" s="135">
        <f t="shared" si="25"/>
        <v>0</v>
      </c>
      <c r="AR53" s="135">
        <f t="shared" si="26"/>
        <v>0</v>
      </c>
      <c r="AS53" s="151">
        <f t="shared" si="27"/>
        <v>0</v>
      </c>
      <c r="AU53" s="135">
        <f t="shared" si="28"/>
        <v>0</v>
      </c>
      <c r="AV53" s="135">
        <f t="shared" si="29"/>
        <v>0</v>
      </c>
      <c r="AW53" s="151">
        <f t="shared" si="30"/>
        <v>0</v>
      </c>
      <c r="AY53" s="135">
        <f t="shared" si="31"/>
        <v>0</v>
      </c>
      <c r="AZ53" s="135">
        <f t="shared" si="32"/>
        <v>0</v>
      </c>
      <c r="BA53" s="151">
        <f t="shared" si="33"/>
        <v>0</v>
      </c>
      <c r="BC53" s="135">
        <f t="shared" si="34"/>
        <v>0</v>
      </c>
      <c r="BD53" s="135">
        <f t="shared" si="35"/>
        <v>0</v>
      </c>
      <c r="BE53" s="151">
        <f t="shared" si="36"/>
        <v>0</v>
      </c>
      <c r="BG53" s="135">
        <f t="shared" si="37"/>
        <v>0</v>
      </c>
      <c r="BH53" s="135">
        <f t="shared" si="38"/>
        <v>0</v>
      </c>
      <c r="BI53" s="151">
        <f t="shared" si="39"/>
        <v>0</v>
      </c>
      <c r="BK53" s="135">
        <f t="shared" si="40"/>
        <v>0</v>
      </c>
      <c r="BL53" s="135">
        <f t="shared" si="41"/>
        <v>0</v>
      </c>
      <c r="BM53" s="151">
        <f t="shared" si="42"/>
        <v>0</v>
      </c>
      <c r="BO53" s="135">
        <f t="shared" si="43"/>
        <v>0</v>
      </c>
      <c r="BP53" s="135">
        <f t="shared" si="44"/>
        <v>0</v>
      </c>
      <c r="BQ53" s="151">
        <f t="shared" si="45"/>
        <v>0</v>
      </c>
    </row>
    <row r="54" spans="2:69" x14ac:dyDescent="0.25">
      <c r="B54" s="358" t="str">
        <f>IF(BasePop!B57="","",BasePop!B57)</f>
        <v/>
      </c>
      <c r="C54" s="359"/>
      <c r="D54" s="183"/>
      <c r="F54" s="135">
        <f>'Mat.Inf.-APS'!AC55</f>
        <v>0</v>
      </c>
      <c r="H54" s="187"/>
      <c r="I54" s="135">
        <f t="shared" si="2"/>
        <v>0</v>
      </c>
      <c r="K54" s="135">
        <f t="shared" si="3"/>
        <v>0</v>
      </c>
      <c r="L54" s="135">
        <f t="shared" si="4"/>
        <v>0</v>
      </c>
      <c r="M54" s="135">
        <f t="shared" si="5"/>
        <v>0</v>
      </c>
      <c r="N54" s="135">
        <f t="shared" si="6"/>
        <v>0</v>
      </c>
      <c r="O54" s="135">
        <f t="shared" si="7"/>
        <v>0</v>
      </c>
      <c r="P54" s="135">
        <f t="shared" si="8"/>
        <v>0</v>
      </c>
      <c r="R54" s="135">
        <f t="shared" si="9"/>
        <v>0</v>
      </c>
      <c r="S54" s="135">
        <f t="shared" si="10"/>
        <v>0</v>
      </c>
      <c r="T54" s="135">
        <f t="shared" si="11"/>
        <v>0</v>
      </c>
      <c r="U54" s="135">
        <f t="shared" si="12"/>
        <v>0</v>
      </c>
      <c r="V54" s="135">
        <f t="shared" si="13"/>
        <v>0</v>
      </c>
      <c r="X54" s="191"/>
      <c r="Y54" s="135">
        <f>'Mat.Inf.-APS'!BC55</f>
        <v>0</v>
      </c>
      <c r="AA54" s="187"/>
      <c r="AB54" s="135">
        <f t="shared" si="14"/>
        <v>0</v>
      </c>
      <c r="AD54" s="135">
        <f t="shared" si="15"/>
        <v>0</v>
      </c>
      <c r="AE54" s="135">
        <f t="shared" si="16"/>
        <v>0</v>
      </c>
      <c r="AF54" s="135">
        <f t="shared" si="17"/>
        <v>0</v>
      </c>
      <c r="AG54" s="135">
        <f t="shared" si="18"/>
        <v>0</v>
      </c>
      <c r="AH54" s="135">
        <f t="shared" si="19"/>
        <v>0</v>
      </c>
      <c r="AI54" s="135">
        <f t="shared" si="20"/>
        <v>0</v>
      </c>
      <c r="AJ54" s="135">
        <f t="shared" si="21"/>
        <v>0</v>
      </c>
      <c r="AL54" s="191"/>
      <c r="AM54" s="135">
        <f t="shared" si="22"/>
        <v>0</v>
      </c>
      <c r="AN54" s="135">
        <f t="shared" si="23"/>
        <v>0</v>
      </c>
      <c r="AO54" s="151">
        <f t="shared" si="24"/>
        <v>0</v>
      </c>
      <c r="AQ54" s="135">
        <f t="shared" si="25"/>
        <v>0</v>
      </c>
      <c r="AR54" s="135">
        <f t="shared" si="26"/>
        <v>0</v>
      </c>
      <c r="AS54" s="151">
        <f t="shared" si="27"/>
        <v>0</v>
      </c>
      <c r="AU54" s="135">
        <f t="shared" si="28"/>
        <v>0</v>
      </c>
      <c r="AV54" s="135">
        <f t="shared" si="29"/>
        <v>0</v>
      </c>
      <c r="AW54" s="151">
        <f t="shared" si="30"/>
        <v>0</v>
      </c>
      <c r="AY54" s="135">
        <f t="shared" si="31"/>
        <v>0</v>
      </c>
      <c r="AZ54" s="135">
        <f t="shared" si="32"/>
        <v>0</v>
      </c>
      <c r="BA54" s="151">
        <f t="shared" si="33"/>
        <v>0</v>
      </c>
      <c r="BC54" s="135">
        <f t="shared" si="34"/>
        <v>0</v>
      </c>
      <c r="BD54" s="135">
        <f t="shared" si="35"/>
        <v>0</v>
      </c>
      <c r="BE54" s="151">
        <f t="shared" si="36"/>
        <v>0</v>
      </c>
      <c r="BG54" s="135">
        <f t="shared" si="37"/>
        <v>0</v>
      </c>
      <c r="BH54" s="135">
        <f t="shared" si="38"/>
        <v>0</v>
      </c>
      <c r="BI54" s="151">
        <f t="shared" si="39"/>
        <v>0</v>
      </c>
      <c r="BK54" s="135">
        <f t="shared" si="40"/>
        <v>0</v>
      </c>
      <c r="BL54" s="135">
        <f t="shared" si="41"/>
        <v>0</v>
      </c>
      <c r="BM54" s="151">
        <f t="shared" si="42"/>
        <v>0</v>
      </c>
      <c r="BO54" s="135">
        <f t="shared" si="43"/>
        <v>0</v>
      </c>
      <c r="BP54" s="135">
        <f t="shared" si="44"/>
        <v>0</v>
      </c>
      <c r="BQ54" s="151">
        <f t="shared" si="45"/>
        <v>0</v>
      </c>
    </row>
    <row r="55" spans="2:69" x14ac:dyDescent="0.25">
      <c r="B55" s="358" t="str">
        <f>IF(BasePop!B58="","",BasePop!B58)</f>
        <v/>
      </c>
      <c r="C55" s="359"/>
      <c r="D55" s="183"/>
      <c r="F55" s="135">
        <f>'Mat.Inf.-APS'!AC56</f>
        <v>0</v>
      </c>
      <c r="H55" s="187"/>
      <c r="I55" s="135">
        <f t="shared" si="2"/>
        <v>0</v>
      </c>
      <c r="K55" s="135">
        <f t="shared" si="3"/>
        <v>0</v>
      </c>
      <c r="L55" s="135">
        <f t="shared" si="4"/>
        <v>0</v>
      </c>
      <c r="M55" s="135">
        <f t="shared" si="5"/>
        <v>0</v>
      </c>
      <c r="N55" s="135">
        <f t="shared" si="6"/>
        <v>0</v>
      </c>
      <c r="O55" s="135">
        <f t="shared" si="7"/>
        <v>0</v>
      </c>
      <c r="P55" s="135">
        <f t="shared" si="8"/>
        <v>0</v>
      </c>
      <c r="R55" s="135">
        <f t="shared" si="9"/>
        <v>0</v>
      </c>
      <c r="S55" s="135">
        <f t="shared" si="10"/>
        <v>0</v>
      </c>
      <c r="T55" s="135">
        <f t="shared" si="11"/>
        <v>0</v>
      </c>
      <c r="U55" s="135">
        <f t="shared" si="12"/>
        <v>0</v>
      </c>
      <c r="V55" s="135">
        <f t="shared" si="13"/>
        <v>0</v>
      </c>
      <c r="X55" s="191"/>
      <c r="Y55" s="135">
        <f>'Mat.Inf.-APS'!BC56</f>
        <v>0</v>
      </c>
      <c r="AA55" s="187"/>
      <c r="AB55" s="135">
        <f t="shared" si="14"/>
        <v>0</v>
      </c>
      <c r="AD55" s="135">
        <f t="shared" si="15"/>
        <v>0</v>
      </c>
      <c r="AE55" s="135">
        <f t="shared" si="16"/>
        <v>0</v>
      </c>
      <c r="AF55" s="135">
        <f t="shared" si="17"/>
        <v>0</v>
      </c>
      <c r="AG55" s="135">
        <f t="shared" si="18"/>
        <v>0</v>
      </c>
      <c r="AH55" s="135">
        <f t="shared" si="19"/>
        <v>0</v>
      </c>
      <c r="AI55" s="135">
        <f t="shared" si="20"/>
        <v>0</v>
      </c>
      <c r="AJ55" s="135">
        <f t="shared" si="21"/>
        <v>0</v>
      </c>
      <c r="AL55" s="191"/>
      <c r="AM55" s="135">
        <f t="shared" si="22"/>
        <v>0</v>
      </c>
      <c r="AN55" s="135">
        <f t="shared" si="23"/>
        <v>0</v>
      </c>
      <c r="AO55" s="151">
        <f t="shared" si="24"/>
        <v>0</v>
      </c>
      <c r="AQ55" s="135">
        <f t="shared" si="25"/>
        <v>0</v>
      </c>
      <c r="AR55" s="135">
        <f t="shared" si="26"/>
        <v>0</v>
      </c>
      <c r="AS55" s="151">
        <f t="shared" si="27"/>
        <v>0</v>
      </c>
      <c r="AU55" s="135">
        <f t="shared" si="28"/>
        <v>0</v>
      </c>
      <c r="AV55" s="135">
        <f t="shared" si="29"/>
        <v>0</v>
      </c>
      <c r="AW55" s="151">
        <f t="shared" si="30"/>
        <v>0</v>
      </c>
      <c r="AY55" s="135">
        <f t="shared" si="31"/>
        <v>0</v>
      </c>
      <c r="AZ55" s="135">
        <f t="shared" si="32"/>
        <v>0</v>
      </c>
      <c r="BA55" s="151">
        <f t="shared" si="33"/>
        <v>0</v>
      </c>
      <c r="BC55" s="135">
        <f t="shared" si="34"/>
        <v>0</v>
      </c>
      <c r="BD55" s="135">
        <f t="shared" si="35"/>
        <v>0</v>
      </c>
      <c r="BE55" s="151">
        <f t="shared" si="36"/>
        <v>0</v>
      </c>
      <c r="BG55" s="135">
        <f t="shared" si="37"/>
        <v>0</v>
      </c>
      <c r="BH55" s="135">
        <f t="shared" si="38"/>
        <v>0</v>
      </c>
      <c r="BI55" s="151">
        <f t="shared" si="39"/>
        <v>0</v>
      </c>
      <c r="BK55" s="135">
        <f t="shared" si="40"/>
        <v>0</v>
      </c>
      <c r="BL55" s="135">
        <f t="shared" si="41"/>
        <v>0</v>
      </c>
      <c r="BM55" s="151">
        <f t="shared" si="42"/>
        <v>0</v>
      </c>
      <c r="BO55" s="135">
        <f t="shared" si="43"/>
        <v>0</v>
      </c>
      <c r="BP55" s="135">
        <f t="shared" si="44"/>
        <v>0</v>
      </c>
      <c r="BQ55" s="151">
        <f t="shared" si="45"/>
        <v>0</v>
      </c>
    </row>
    <row r="56" spans="2:69" x14ac:dyDescent="0.25">
      <c r="B56" s="358" t="str">
        <f>IF(BasePop!B59="","",BasePop!B59)</f>
        <v/>
      </c>
      <c r="C56" s="359"/>
      <c r="D56" s="183"/>
      <c r="F56" s="135">
        <f>'Mat.Inf.-APS'!AC57</f>
        <v>0</v>
      </c>
      <c r="H56" s="187"/>
      <c r="I56" s="135">
        <f t="shared" si="2"/>
        <v>0</v>
      </c>
      <c r="K56" s="135">
        <f t="shared" si="3"/>
        <v>0</v>
      </c>
      <c r="L56" s="135">
        <f t="shared" si="4"/>
        <v>0</v>
      </c>
      <c r="M56" s="135">
        <f t="shared" si="5"/>
        <v>0</v>
      </c>
      <c r="N56" s="135">
        <f t="shared" si="6"/>
        <v>0</v>
      </c>
      <c r="O56" s="135">
        <f t="shared" si="7"/>
        <v>0</v>
      </c>
      <c r="P56" s="135">
        <f t="shared" si="8"/>
        <v>0</v>
      </c>
      <c r="R56" s="135">
        <f t="shared" si="9"/>
        <v>0</v>
      </c>
      <c r="S56" s="135">
        <f t="shared" si="10"/>
        <v>0</v>
      </c>
      <c r="T56" s="135">
        <f t="shared" si="11"/>
        <v>0</v>
      </c>
      <c r="U56" s="135">
        <f t="shared" si="12"/>
        <v>0</v>
      </c>
      <c r="V56" s="135">
        <f t="shared" si="13"/>
        <v>0</v>
      </c>
      <c r="X56" s="191"/>
      <c r="Y56" s="135">
        <f>'Mat.Inf.-APS'!BC57</f>
        <v>0</v>
      </c>
      <c r="AA56" s="187"/>
      <c r="AB56" s="135">
        <f t="shared" si="14"/>
        <v>0</v>
      </c>
      <c r="AD56" s="135">
        <f t="shared" si="15"/>
        <v>0</v>
      </c>
      <c r="AE56" s="135">
        <f t="shared" si="16"/>
        <v>0</v>
      </c>
      <c r="AF56" s="135">
        <f t="shared" si="17"/>
        <v>0</v>
      </c>
      <c r="AG56" s="135">
        <f t="shared" si="18"/>
        <v>0</v>
      </c>
      <c r="AH56" s="135">
        <f t="shared" si="19"/>
        <v>0</v>
      </c>
      <c r="AI56" s="135">
        <f t="shared" si="20"/>
        <v>0</v>
      </c>
      <c r="AJ56" s="135">
        <f t="shared" si="21"/>
        <v>0</v>
      </c>
      <c r="AL56" s="191"/>
      <c r="AM56" s="135">
        <f t="shared" si="22"/>
        <v>0</v>
      </c>
      <c r="AN56" s="135">
        <f t="shared" si="23"/>
        <v>0</v>
      </c>
      <c r="AO56" s="151">
        <f t="shared" si="24"/>
        <v>0</v>
      </c>
      <c r="AQ56" s="135">
        <f t="shared" si="25"/>
        <v>0</v>
      </c>
      <c r="AR56" s="135">
        <f t="shared" si="26"/>
        <v>0</v>
      </c>
      <c r="AS56" s="151">
        <f t="shared" si="27"/>
        <v>0</v>
      </c>
      <c r="AU56" s="135">
        <f t="shared" si="28"/>
        <v>0</v>
      </c>
      <c r="AV56" s="135">
        <f t="shared" si="29"/>
        <v>0</v>
      </c>
      <c r="AW56" s="151">
        <f t="shared" si="30"/>
        <v>0</v>
      </c>
      <c r="AY56" s="135">
        <f t="shared" si="31"/>
        <v>0</v>
      </c>
      <c r="AZ56" s="135">
        <f t="shared" si="32"/>
        <v>0</v>
      </c>
      <c r="BA56" s="151">
        <f t="shared" si="33"/>
        <v>0</v>
      </c>
      <c r="BC56" s="135">
        <f t="shared" si="34"/>
        <v>0</v>
      </c>
      <c r="BD56" s="135">
        <f t="shared" si="35"/>
        <v>0</v>
      </c>
      <c r="BE56" s="151">
        <f t="shared" si="36"/>
        <v>0</v>
      </c>
      <c r="BG56" s="135">
        <f t="shared" si="37"/>
        <v>0</v>
      </c>
      <c r="BH56" s="135">
        <f t="shared" si="38"/>
        <v>0</v>
      </c>
      <c r="BI56" s="151">
        <f t="shared" si="39"/>
        <v>0</v>
      </c>
      <c r="BK56" s="135">
        <f t="shared" si="40"/>
        <v>0</v>
      </c>
      <c r="BL56" s="135">
        <f t="shared" si="41"/>
        <v>0</v>
      </c>
      <c r="BM56" s="151">
        <f t="shared" si="42"/>
        <v>0</v>
      </c>
      <c r="BO56" s="135">
        <f t="shared" si="43"/>
        <v>0</v>
      </c>
      <c r="BP56" s="135">
        <f t="shared" si="44"/>
        <v>0</v>
      </c>
      <c r="BQ56" s="151">
        <f t="shared" si="45"/>
        <v>0</v>
      </c>
    </row>
    <row r="57" spans="2:69" x14ac:dyDescent="0.25">
      <c r="B57" s="358" t="str">
        <f>IF(BasePop!B60="","",BasePop!B60)</f>
        <v/>
      </c>
      <c r="C57" s="359"/>
      <c r="D57" s="183"/>
      <c r="F57" s="135">
        <f>'Mat.Inf.-APS'!AC58</f>
        <v>0</v>
      </c>
      <c r="H57" s="187"/>
      <c r="I57" s="135">
        <f t="shared" si="2"/>
        <v>0</v>
      </c>
      <c r="K57" s="135">
        <f t="shared" si="3"/>
        <v>0</v>
      </c>
      <c r="L57" s="135">
        <f t="shared" si="4"/>
        <v>0</v>
      </c>
      <c r="M57" s="135">
        <f t="shared" si="5"/>
        <v>0</v>
      </c>
      <c r="N57" s="135">
        <f t="shared" si="6"/>
        <v>0</v>
      </c>
      <c r="O57" s="135">
        <f t="shared" si="7"/>
        <v>0</v>
      </c>
      <c r="P57" s="135">
        <f t="shared" si="8"/>
        <v>0</v>
      </c>
      <c r="R57" s="135">
        <f t="shared" si="9"/>
        <v>0</v>
      </c>
      <c r="S57" s="135">
        <f t="shared" si="10"/>
        <v>0</v>
      </c>
      <c r="T57" s="135">
        <f t="shared" si="11"/>
        <v>0</v>
      </c>
      <c r="U57" s="135">
        <f t="shared" si="12"/>
        <v>0</v>
      </c>
      <c r="V57" s="135">
        <f t="shared" si="13"/>
        <v>0</v>
      </c>
      <c r="X57" s="191"/>
      <c r="Y57" s="135">
        <f>'Mat.Inf.-APS'!BC58</f>
        <v>0</v>
      </c>
      <c r="AA57" s="187"/>
      <c r="AB57" s="135">
        <f t="shared" si="14"/>
        <v>0</v>
      </c>
      <c r="AD57" s="135">
        <f t="shared" si="15"/>
        <v>0</v>
      </c>
      <c r="AE57" s="135">
        <f t="shared" si="16"/>
        <v>0</v>
      </c>
      <c r="AF57" s="135">
        <f t="shared" si="17"/>
        <v>0</v>
      </c>
      <c r="AG57" s="135">
        <f t="shared" si="18"/>
        <v>0</v>
      </c>
      <c r="AH57" s="135">
        <f t="shared" si="19"/>
        <v>0</v>
      </c>
      <c r="AI57" s="135">
        <f t="shared" si="20"/>
        <v>0</v>
      </c>
      <c r="AJ57" s="135">
        <f t="shared" si="21"/>
        <v>0</v>
      </c>
      <c r="AL57" s="191"/>
      <c r="AM57" s="135">
        <f t="shared" si="22"/>
        <v>0</v>
      </c>
      <c r="AN57" s="135">
        <f t="shared" si="23"/>
        <v>0</v>
      </c>
      <c r="AO57" s="151">
        <f t="shared" si="24"/>
        <v>0</v>
      </c>
      <c r="AQ57" s="135">
        <f t="shared" si="25"/>
        <v>0</v>
      </c>
      <c r="AR57" s="135">
        <f t="shared" si="26"/>
        <v>0</v>
      </c>
      <c r="AS57" s="151">
        <f t="shared" si="27"/>
        <v>0</v>
      </c>
      <c r="AU57" s="135">
        <f t="shared" si="28"/>
        <v>0</v>
      </c>
      <c r="AV57" s="135">
        <f t="shared" si="29"/>
        <v>0</v>
      </c>
      <c r="AW57" s="151">
        <f t="shared" si="30"/>
        <v>0</v>
      </c>
      <c r="AY57" s="135">
        <f t="shared" si="31"/>
        <v>0</v>
      </c>
      <c r="AZ57" s="135">
        <f t="shared" si="32"/>
        <v>0</v>
      </c>
      <c r="BA57" s="151">
        <f t="shared" si="33"/>
        <v>0</v>
      </c>
      <c r="BC57" s="135">
        <f t="shared" si="34"/>
        <v>0</v>
      </c>
      <c r="BD57" s="135">
        <f t="shared" si="35"/>
        <v>0</v>
      </c>
      <c r="BE57" s="151">
        <f t="shared" si="36"/>
        <v>0</v>
      </c>
      <c r="BG57" s="135">
        <f t="shared" si="37"/>
        <v>0</v>
      </c>
      <c r="BH57" s="135">
        <f t="shared" si="38"/>
        <v>0</v>
      </c>
      <c r="BI57" s="151">
        <f t="shared" si="39"/>
        <v>0</v>
      </c>
      <c r="BK57" s="135">
        <f t="shared" si="40"/>
        <v>0</v>
      </c>
      <c r="BL57" s="135">
        <f t="shared" si="41"/>
        <v>0</v>
      </c>
      <c r="BM57" s="151">
        <f t="shared" si="42"/>
        <v>0</v>
      </c>
      <c r="BO57" s="135">
        <f t="shared" si="43"/>
        <v>0</v>
      </c>
      <c r="BP57" s="135">
        <f t="shared" si="44"/>
        <v>0</v>
      </c>
      <c r="BQ57" s="151">
        <f t="shared" si="45"/>
        <v>0</v>
      </c>
    </row>
    <row r="58" spans="2:69" x14ac:dyDescent="0.25">
      <c r="B58" s="358" t="str">
        <f>IF(BasePop!B61="","",BasePop!B61)</f>
        <v/>
      </c>
      <c r="C58" s="359"/>
      <c r="D58" s="183"/>
      <c r="E58" s="114"/>
      <c r="F58" s="135">
        <f>'Mat.Inf.-APS'!AC59</f>
        <v>0</v>
      </c>
      <c r="G58" s="114"/>
      <c r="H58" s="187"/>
      <c r="I58" s="135">
        <f t="shared" si="2"/>
        <v>0</v>
      </c>
      <c r="J58" s="114"/>
      <c r="K58" s="135">
        <f t="shared" si="3"/>
        <v>0</v>
      </c>
      <c r="L58" s="135">
        <f t="shared" si="4"/>
        <v>0</v>
      </c>
      <c r="M58" s="135">
        <f t="shared" si="5"/>
        <v>0</v>
      </c>
      <c r="N58" s="135">
        <f t="shared" si="6"/>
        <v>0</v>
      </c>
      <c r="O58" s="135">
        <f t="shared" si="7"/>
        <v>0</v>
      </c>
      <c r="P58" s="135">
        <f t="shared" si="8"/>
        <v>0</v>
      </c>
      <c r="Q58" s="114"/>
      <c r="R58" s="135">
        <f t="shared" si="9"/>
        <v>0</v>
      </c>
      <c r="S58" s="135">
        <f t="shared" si="10"/>
        <v>0</v>
      </c>
      <c r="T58" s="135">
        <f t="shared" si="11"/>
        <v>0</v>
      </c>
      <c r="U58" s="135">
        <f t="shared" si="12"/>
        <v>0</v>
      </c>
      <c r="V58" s="135">
        <f t="shared" si="13"/>
        <v>0</v>
      </c>
      <c r="X58" s="191"/>
      <c r="Y58" s="135">
        <f>'Mat.Inf.-APS'!BC59</f>
        <v>0</v>
      </c>
      <c r="Z58" s="114"/>
      <c r="AA58" s="187"/>
      <c r="AB58" s="135">
        <f t="shared" si="14"/>
        <v>0</v>
      </c>
      <c r="AC58" s="114"/>
      <c r="AD58" s="135">
        <f t="shared" si="15"/>
        <v>0</v>
      </c>
      <c r="AE58" s="135">
        <f t="shared" si="16"/>
        <v>0</v>
      </c>
      <c r="AF58" s="135">
        <f t="shared" si="17"/>
        <v>0</v>
      </c>
      <c r="AG58" s="135">
        <f t="shared" si="18"/>
        <v>0</v>
      </c>
      <c r="AH58" s="135">
        <f t="shared" si="19"/>
        <v>0</v>
      </c>
      <c r="AI58" s="135">
        <f t="shared" si="20"/>
        <v>0</v>
      </c>
      <c r="AJ58" s="135">
        <f t="shared" si="21"/>
        <v>0</v>
      </c>
      <c r="AL58" s="191"/>
      <c r="AM58" s="135">
        <f t="shared" si="22"/>
        <v>0</v>
      </c>
      <c r="AN58" s="135">
        <f t="shared" si="23"/>
        <v>0</v>
      </c>
      <c r="AO58" s="151">
        <f t="shared" si="24"/>
        <v>0</v>
      </c>
      <c r="AQ58" s="135">
        <f t="shared" si="25"/>
        <v>0</v>
      </c>
      <c r="AR58" s="135">
        <f t="shared" si="26"/>
        <v>0</v>
      </c>
      <c r="AS58" s="151">
        <f t="shared" si="27"/>
        <v>0</v>
      </c>
      <c r="AU58" s="135">
        <f t="shared" si="28"/>
        <v>0</v>
      </c>
      <c r="AV58" s="135">
        <f t="shared" si="29"/>
        <v>0</v>
      </c>
      <c r="AW58" s="151">
        <f t="shared" si="30"/>
        <v>0</v>
      </c>
      <c r="AY58" s="135">
        <f t="shared" si="31"/>
        <v>0</v>
      </c>
      <c r="AZ58" s="135">
        <f t="shared" si="32"/>
        <v>0</v>
      </c>
      <c r="BA58" s="151">
        <f t="shared" si="33"/>
        <v>0</v>
      </c>
      <c r="BC58" s="135">
        <f t="shared" si="34"/>
        <v>0</v>
      </c>
      <c r="BD58" s="135">
        <f t="shared" si="35"/>
        <v>0</v>
      </c>
      <c r="BE58" s="151">
        <f t="shared" si="36"/>
        <v>0</v>
      </c>
      <c r="BG58" s="135">
        <f t="shared" si="37"/>
        <v>0</v>
      </c>
      <c r="BH58" s="135">
        <f t="shared" si="38"/>
        <v>0</v>
      </c>
      <c r="BI58" s="151">
        <f t="shared" si="39"/>
        <v>0</v>
      </c>
      <c r="BK58" s="135">
        <f t="shared" si="40"/>
        <v>0</v>
      </c>
      <c r="BL58" s="135">
        <f t="shared" si="41"/>
        <v>0</v>
      </c>
      <c r="BM58" s="151">
        <f t="shared" si="42"/>
        <v>0</v>
      </c>
      <c r="BO58" s="135">
        <f t="shared" si="43"/>
        <v>0</v>
      </c>
      <c r="BP58" s="135">
        <f t="shared" si="44"/>
        <v>0</v>
      </c>
      <c r="BQ58" s="151">
        <f t="shared" si="45"/>
        <v>0</v>
      </c>
    </row>
    <row r="59" spans="2:69" x14ac:dyDescent="0.25">
      <c r="B59" s="358" t="str">
        <f>IF(BasePop!B62="","",BasePop!B62)</f>
        <v/>
      </c>
      <c r="C59" s="359"/>
      <c r="D59" s="183"/>
      <c r="F59" s="135">
        <f>'Mat.Inf.-APS'!AC60</f>
        <v>0</v>
      </c>
      <c r="H59" s="187"/>
      <c r="I59" s="135">
        <f t="shared" si="2"/>
        <v>0</v>
      </c>
      <c r="K59" s="135">
        <f t="shared" si="3"/>
        <v>0</v>
      </c>
      <c r="L59" s="135">
        <f t="shared" si="4"/>
        <v>0</v>
      </c>
      <c r="M59" s="135">
        <f t="shared" si="5"/>
        <v>0</v>
      </c>
      <c r="N59" s="135">
        <f t="shared" si="6"/>
        <v>0</v>
      </c>
      <c r="O59" s="135">
        <f t="shared" si="7"/>
        <v>0</v>
      </c>
      <c r="P59" s="135">
        <f t="shared" si="8"/>
        <v>0</v>
      </c>
      <c r="R59" s="135">
        <f t="shared" si="9"/>
        <v>0</v>
      </c>
      <c r="S59" s="135">
        <f t="shared" si="10"/>
        <v>0</v>
      </c>
      <c r="T59" s="135">
        <f t="shared" si="11"/>
        <v>0</v>
      </c>
      <c r="U59" s="135">
        <f t="shared" si="12"/>
        <v>0</v>
      </c>
      <c r="V59" s="135">
        <f t="shared" si="13"/>
        <v>0</v>
      </c>
      <c r="X59" s="191"/>
      <c r="Y59" s="135">
        <f>'Mat.Inf.-APS'!BC60</f>
        <v>0</v>
      </c>
      <c r="AA59" s="187"/>
      <c r="AB59" s="135">
        <f t="shared" si="14"/>
        <v>0</v>
      </c>
      <c r="AD59" s="135">
        <f t="shared" si="15"/>
        <v>0</v>
      </c>
      <c r="AE59" s="135">
        <f t="shared" si="16"/>
        <v>0</v>
      </c>
      <c r="AF59" s="135">
        <f t="shared" si="17"/>
        <v>0</v>
      </c>
      <c r="AG59" s="135">
        <f t="shared" si="18"/>
        <v>0</v>
      </c>
      <c r="AH59" s="135">
        <f t="shared" si="19"/>
        <v>0</v>
      </c>
      <c r="AI59" s="135">
        <f t="shared" si="20"/>
        <v>0</v>
      </c>
      <c r="AJ59" s="135">
        <f t="shared" si="21"/>
        <v>0</v>
      </c>
      <c r="AL59" s="191"/>
      <c r="AM59" s="135">
        <f t="shared" si="22"/>
        <v>0</v>
      </c>
      <c r="AN59" s="135">
        <f t="shared" si="23"/>
        <v>0</v>
      </c>
      <c r="AO59" s="151">
        <f t="shared" si="24"/>
        <v>0</v>
      </c>
      <c r="AQ59" s="135">
        <f t="shared" si="25"/>
        <v>0</v>
      </c>
      <c r="AR59" s="135">
        <f t="shared" si="26"/>
        <v>0</v>
      </c>
      <c r="AS59" s="151">
        <f t="shared" si="27"/>
        <v>0</v>
      </c>
      <c r="AU59" s="135">
        <f t="shared" si="28"/>
        <v>0</v>
      </c>
      <c r="AV59" s="135">
        <f t="shared" si="29"/>
        <v>0</v>
      </c>
      <c r="AW59" s="151">
        <f t="shared" si="30"/>
        <v>0</v>
      </c>
      <c r="AY59" s="135">
        <f t="shared" si="31"/>
        <v>0</v>
      </c>
      <c r="AZ59" s="135">
        <f t="shared" si="32"/>
        <v>0</v>
      </c>
      <c r="BA59" s="151">
        <f t="shared" si="33"/>
        <v>0</v>
      </c>
      <c r="BC59" s="135">
        <f t="shared" si="34"/>
        <v>0</v>
      </c>
      <c r="BD59" s="135">
        <f t="shared" si="35"/>
        <v>0</v>
      </c>
      <c r="BE59" s="151">
        <f t="shared" si="36"/>
        <v>0</v>
      </c>
      <c r="BG59" s="135">
        <f t="shared" si="37"/>
        <v>0</v>
      </c>
      <c r="BH59" s="135">
        <f t="shared" si="38"/>
        <v>0</v>
      </c>
      <c r="BI59" s="151">
        <f t="shared" si="39"/>
        <v>0</v>
      </c>
      <c r="BK59" s="135">
        <f t="shared" si="40"/>
        <v>0</v>
      </c>
      <c r="BL59" s="135">
        <f t="shared" si="41"/>
        <v>0</v>
      </c>
      <c r="BM59" s="151">
        <f t="shared" si="42"/>
        <v>0</v>
      </c>
      <c r="BO59" s="135">
        <f t="shared" si="43"/>
        <v>0</v>
      </c>
      <c r="BP59" s="135">
        <f t="shared" si="44"/>
        <v>0</v>
      </c>
      <c r="BQ59" s="151">
        <f t="shared" si="45"/>
        <v>0</v>
      </c>
    </row>
    <row r="60" spans="2:69" x14ac:dyDescent="0.25">
      <c r="B60" s="358" t="str">
        <f>IF(BasePop!B63="","",BasePop!B63)</f>
        <v/>
      </c>
      <c r="C60" s="359"/>
      <c r="D60" s="183"/>
      <c r="F60" s="135">
        <f>'Mat.Inf.-APS'!AC61</f>
        <v>0</v>
      </c>
      <c r="H60" s="187"/>
      <c r="I60" s="135">
        <f t="shared" si="2"/>
        <v>0</v>
      </c>
      <c r="K60" s="135">
        <f t="shared" si="3"/>
        <v>0</v>
      </c>
      <c r="L60" s="135">
        <f t="shared" si="4"/>
        <v>0</v>
      </c>
      <c r="M60" s="135">
        <f t="shared" si="5"/>
        <v>0</v>
      </c>
      <c r="N60" s="135">
        <f t="shared" si="6"/>
        <v>0</v>
      </c>
      <c r="O60" s="135">
        <f t="shared" si="7"/>
        <v>0</v>
      </c>
      <c r="P60" s="135">
        <f t="shared" si="8"/>
        <v>0</v>
      </c>
      <c r="R60" s="135">
        <f t="shared" si="9"/>
        <v>0</v>
      </c>
      <c r="S60" s="135">
        <f t="shared" si="10"/>
        <v>0</v>
      </c>
      <c r="T60" s="135">
        <f t="shared" si="11"/>
        <v>0</v>
      </c>
      <c r="U60" s="135">
        <f t="shared" si="12"/>
        <v>0</v>
      </c>
      <c r="V60" s="135">
        <f t="shared" si="13"/>
        <v>0</v>
      </c>
      <c r="X60" s="191"/>
      <c r="Y60" s="135">
        <f>'Mat.Inf.-APS'!BC61</f>
        <v>0</v>
      </c>
      <c r="AA60" s="187"/>
      <c r="AB60" s="135">
        <f t="shared" si="14"/>
        <v>0</v>
      </c>
      <c r="AD60" s="135">
        <f t="shared" si="15"/>
        <v>0</v>
      </c>
      <c r="AE60" s="135">
        <f t="shared" si="16"/>
        <v>0</v>
      </c>
      <c r="AF60" s="135">
        <f t="shared" si="17"/>
        <v>0</v>
      </c>
      <c r="AG60" s="135">
        <f t="shared" si="18"/>
        <v>0</v>
      </c>
      <c r="AH60" s="135">
        <f t="shared" si="19"/>
        <v>0</v>
      </c>
      <c r="AI60" s="135">
        <f t="shared" si="20"/>
        <v>0</v>
      </c>
      <c r="AJ60" s="135">
        <f t="shared" si="21"/>
        <v>0</v>
      </c>
      <c r="AL60" s="191"/>
      <c r="AM60" s="135">
        <f t="shared" si="22"/>
        <v>0</v>
      </c>
      <c r="AN60" s="135">
        <f t="shared" si="23"/>
        <v>0</v>
      </c>
      <c r="AO60" s="151">
        <f t="shared" si="24"/>
        <v>0</v>
      </c>
      <c r="AQ60" s="135">
        <f t="shared" si="25"/>
        <v>0</v>
      </c>
      <c r="AR60" s="135">
        <f t="shared" si="26"/>
        <v>0</v>
      </c>
      <c r="AS60" s="151">
        <f t="shared" si="27"/>
        <v>0</v>
      </c>
      <c r="AU60" s="135">
        <f t="shared" si="28"/>
        <v>0</v>
      </c>
      <c r="AV60" s="135">
        <f t="shared" si="29"/>
        <v>0</v>
      </c>
      <c r="AW60" s="151">
        <f t="shared" si="30"/>
        <v>0</v>
      </c>
      <c r="AY60" s="135">
        <f t="shared" si="31"/>
        <v>0</v>
      </c>
      <c r="AZ60" s="135">
        <f t="shared" si="32"/>
        <v>0</v>
      </c>
      <c r="BA60" s="151">
        <f t="shared" si="33"/>
        <v>0</v>
      </c>
      <c r="BC60" s="135">
        <f t="shared" si="34"/>
        <v>0</v>
      </c>
      <c r="BD60" s="135">
        <f t="shared" si="35"/>
        <v>0</v>
      </c>
      <c r="BE60" s="151">
        <f t="shared" si="36"/>
        <v>0</v>
      </c>
      <c r="BG60" s="135">
        <f t="shared" si="37"/>
        <v>0</v>
      </c>
      <c r="BH60" s="135">
        <f t="shared" si="38"/>
        <v>0</v>
      </c>
      <c r="BI60" s="151">
        <f t="shared" si="39"/>
        <v>0</v>
      </c>
      <c r="BK60" s="135">
        <f t="shared" si="40"/>
        <v>0</v>
      </c>
      <c r="BL60" s="135">
        <f t="shared" si="41"/>
        <v>0</v>
      </c>
      <c r="BM60" s="151">
        <f t="shared" si="42"/>
        <v>0</v>
      </c>
      <c r="BO60" s="135">
        <f t="shared" si="43"/>
        <v>0</v>
      </c>
      <c r="BP60" s="135">
        <f t="shared" si="44"/>
        <v>0</v>
      </c>
      <c r="BQ60" s="151">
        <f t="shared" si="45"/>
        <v>0</v>
      </c>
    </row>
    <row r="61" spans="2:69" x14ac:dyDescent="0.25">
      <c r="B61" s="358" t="str">
        <f>IF(BasePop!B64="","",BasePop!B64)</f>
        <v/>
      </c>
      <c r="C61" s="359"/>
      <c r="D61" s="183"/>
      <c r="F61" s="135">
        <f>'Mat.Inf.-APS'!AC62</f>
        <v>0</v>
      </c>
      <c r="H61" s="187"/>
      <c r="I61" s="135">
        <f t="shared" si="2"/>
        <v>0</v>
      </c>
      <c r="K61" s="135">
        <f t="shared" si="3"/>
        <v>0</v>
      </c>
      <c r="L61" s="135">
        <f t="shared" si="4"/>
        <v>0</v>
      </c>
      <c r="M61" s="135">
        <f t="shared" si="5"/>
        <v>0</v>
      </c>
      <c r="N61" s="135">
        <f t="shared" si="6"/>
        <v>0</v>
      </c>
      <c r="O61" s="135">
        <f t="shared" si="7"/>
        <v>0</v>
      </c>
      <c r="P61" s="135">
        <f t="shared" si="8"/>
        <v>0</v>
      </c>
      <c r="R61" s="135">
        <f t="shared" si="9"/>
        <v>0</v>
      </c>
      <c r="S61" s="135">
        <f t="shared" si="10"/>
        <v>0</v>
      </c>
      <c r="T61" s="135">
        <f t="shared" si="11"/>
        <v>0</v>
      </c>
      <c r="U61" s="135">
        <f t="shared" si="12"/>
        <v>0</v>
      </c>
      <c r="V61" s="135">
        <f t="shared" si="13"/>
        <v>0</v>
      </c>
      <c r="X61" s="191"/>
      <c r="Y61" s="135">
        <f>'Mat.Inf.-APS'!BC62</f>
        <v>0</v>
      </c>
      <c r="AA61" s="187"/>
      <c r="AB61" s="135">
        <f t="shared" si="14"/>
        <v>0</v>
      </c>
      <c r="AD61" s="135">
        <f t="shared" si="15"/>
        <v>0</v>
      </c>
      <c r="AE61" s="135">
        <f t="shared" si="16"/>
        <v>0</v>
      </c>
      <c r="AF61" s="135">
        <f t="shared" si="17"/>
        <v>0</v>
      </c>
      <c r="AG61" s="135">
        <f t="shared" si="18"/>
        <v>0</v>
      </c>
      <c r="AH61" s="135">
        <f t="shared" si="19"/>
        <v>0</v>
      </c>
      <c r="AI61" s="135">
        <f t="shared" si="20"/>
        <v>0</v>
      </c>
      <c r="AJ61" s="135">
        <f t="shared" si="21"/>
        <v>0</v>
      </c>
      <c r="AL61" s="191"/>
      <c r="AM61" s="135">
        <f t="shared" si="22"/>
        <v>0</v>
      </c>
      <c r="AN61" s="135">
        <f t="shared" si="23"/>
        <v>0</v>
      </c>
      <c r="AO61" s="151">
        <f t="shared" si="24"/>
        <v>0</v>
      </c>
      <c r="AQ61" s="135">
        <f t="shared" si="25"/>
        <v>0</v>
      </c>
      <c r="AR61" s="135">
        <f t="shared" si="26"/>
        <v>0</v>
      </c>
      <c r="AS61" s="151">
        <f t="shared" si="27"/>
        <v>0</v>
      </c>
      <c r="AU61" s="135">
        <f t="shared" si="28"/>
        <v>0</v>
      </c>
      <c r="AV61" s="135">
        <f t="shared" si="29"/>
        <v>0</v>
      </c>
      <c r="AW61" s="151">
        <f t="shared" si="30"/>
        <v>0</v>
      </c>
      <c r="AY61" s="135">
        <f t="shared" si="31"/>
        <v>0</v>
      </c>
      <c r="AZ61" s="135">
        <f t="shared" si="32"/>
        <v>0</v>
      </c>
      <c r="BA61" s="151">
        <f t="shared" si="33"/>
        <v>0</v>
      </c>
      <c r="BC61" s="135">
        <f t="shared" si="34"/>
        <v>0</v>
      </c>
      <c r="BD61" s="135">
        <f t="shared" si="35"/>
        <v>0</v>
      </c>
      <c r="BE61" s="151">
        <f t="shared" si="36"/>
        <v>0</v>
      </c>
      <c r="BG61" s="135">
        <f t="shared" si="37"/>
        <v>0</v>
      </c>
      <c r="BH61" s="135">
        <f t="shared" si="38"/>
        <v>0</v>
      </c>
      <c r="BI61" s="151">
        <f t="shared" si="39"/>
        <v>0</v>
      </c>
      <c r="BK61" s="135">
        <f t="shared" si="40"/>
        <v>0</v>
      </c>
      <c r="BL61" s="135">
        <f t="shared" si="41"/>
        <v>0</v>
      </c>
      <c r="BM61" s="151">
        <f t="shared" si="42"/>
        <v>0</v>
      </c>
      <c r="BO61" s="135">
        <f t="shared" si="43"/>
        <v>0</v>
      </c>
      <c r="BP61" s="135">
        <f t="shared" si="44"/>
        <v>0</v>
      </c>
      <c r="BQ61" s="151">
        <f t="shared" si="45"/>
        <v>0</v>
      </c>
    </row>
    <row r="62" spans="2:69" x14ac:dyDescent="0.25">
      <c r="B62" s="358" t="str">
        <f>IF(BasePop!B65="","",BasePop!B65)</f>
        <v/>
      </c>
      <c r="C62" s="359"/>
      <c r="D62" s="183"/>
      <c r="F62" s="135">
        <f>'Mat.Inf.-APS'!AC63</f>
        <v>0</v>
      </c>
      <c r="H62" s="187"/>
      <c r="I62" s="135">
        <f t="shared" si="2"/>
        <v>0</v>
      </c>
      <c r="K62" s="135">
        <f t="shared" si="3"/>
        <v>0</v>
      </c>
      <c r="L62" s="135">
        <f t="shared" si="4"/>
        <v>0</v>
      </c>
      <c r="M62" s="135">
        <f t="shared" si="5"/>
        <v>0</v>
      </c>
      <c r="N62" s="135">
        <f t="shared" si="6"/>
        <v>0</v>
      </c>
      <c r="O62" s="135">
        <f t="shared" si="7"/>
        <v>0</v>
      </c>
      <c r="P62" s="135">
        <f t="shared" si="8"/>
        <v>0</v>
      </c>
      <c r="R62" s="135">
        <f t="shared" si="9"/>
        <v>0</v>
      </c>
      <c r="S62" s="135">
        <f t="shared" si="10"/>
        <v>0</v>
      </c>
      <c r="T62" s="135">
        <f t="shared" si="11"/>
        <v>0</v>
      </c>
      <c r="U62" s="135">
        <f t="shared" si="12"/>
        <v>0</v>
      </c>
      <c r="V62" s="135">
        <f t="shared" si="13"/>
        <v>0</v>
      </c>
      <c r="X62" s="191"/>
      <c r="Y62" s="135">
        <f>'Mat.Inf.-APS'!BC63</f>
        <v>0</v>
      </c>
      <c r="AA62" s="187"/>
      <c r="AB62" s="135">
        <f t="shared" si="14"/>
        <v>0</v>
      </c>
      <c r="AD62" s="135">
        <f t="shared" si="15"/>
        <v>0</v>
      </c>
      <c r="AE62" s="135">
        <f t="shared" si="16"/>
        <v>0</v>
      </c>
      <c r="AF62" s="135">
        <f t="shared" si="17"/>
        <v>0</v>
      </c>
      <c r="AG62" s="135">
        <f t="shared" si="18"/>
        <v>0</v>
      </c>
      <c r="AH62" s="135">
        <f t="shared" si="19"/>
        <v>0</v>
      </c>
      <c r="AI62" s="135">
        <f t="shared" si="20"/>
        <v>0</v>
      </c>
      <c r="AJ62" s="135">
        <f t="shared" si="21"/>
        <v>0</v>
      </c>
      <c r="AL62" s="191"/>
      <c r="AM62" s="135">
        <f t="shared" si="22"/>
        <v>0</v>
      </c>
      <c r="AN62" s="135">
        <f t="shared" si="23"/>
        <v>0</v>
      </c>
      <c r="AO62" s="151">
        <f t="shared" si="24"/>
        <v>0</v>
      </c>
      <c r="AQ62" s="135">
        <f t="shared" si="25"/>
        <v>0</v>
      </c>
      <c r="AR62" s="135">
        <f t="shared" si="26"/>
        <v>0</v>
      </c>
      <c r="AS62" s="151">
        <f t="shared" si="27"/>
        <v>0</v>
      </c>
      <c r="AU62" s="135">
        <f t="shared" si="28"/>
        <v>0</v>
      </c>
      <c r="AV62" s="135">
        <f t="shared" si="29"/>
        <v>0</v>
      </c>
      <c r="AW62" s="151">
        <f t="shared" si="30"/>
        <v>0</v>
      </c>
      <c r="AY62" s="135">
        <f t="shared" si="31"/>
        <v>0</v>
      </c>
      <c r="AZ62" s="135">
        <f t="shared" si="32"/>
        <v>0</v>
      </c>
      <c r="BA62" s="151">
        <f t="shared" si="33"/>
        <v>0</v>
      </c>
      <c r="BC62" s="135">
        <f t="shared" si="34"/>
        <v>0</v>
      </c>
      <c r="BD62" s="135">
        <f t="shared" si="35"/>
        <v>0</v>
      </c>
      <c r="BE62" s="151">
        <f t="shared" si="36"/>
        <v>0</v>
      </c>
      <c r="BG62" s="135">
        <f t="shared" si="37"/>
        <v>0</v>
      </c>
      <c r="BH62" s="135">
        <f t="shared" si="38"/>
        <v>0</v>
      </c>
      <c r="BI62" s="151">
        <f t="shared" si="39"/>
        <v>0</v>
      </c>
      <c r="BK62" s="135">
        <f t="shared" si="40"/>
        <v>0</v>
      </c>
      <c r="BL62" s="135">
        <f t="shared" si="41"/>
        <v>0</v>
      </c>
      <c r="BM62" s="151">
        <f t="shared" si="42"/>
        <v>0</v>
      </c>
      <c r="BO62" s="135">
        <f t="shared" si="43"/>
        <v>0</v>
      </c>
      <c r="BP62" s="135">
        <f t="shared" si="44"/>
        <v>0</v>
      </c>
      <c r="BQ62" s="151">
        <f t="shared" si="45"/>
        <v>0</v>
      </c>
    </row>
    <row r="63" spans="2:69" ht="15" x14ac:dyDescent="0.25">
      <c r="B63" s="136"/>
      <c r="C63" s="136"/>
      <c r="D63" s="136"/>
      <c r="L63" s="134"/>
      <c r="M63" s="134"/>
      <c r="S63" s="134"/>
      <c r="T63" s="134"/>
      <c r="AE63" s="134"/>
      <c r="AF63" s="134"/>
    </row>
    <row r="64" spans="2:69" x14ac:dyDescent="0.25">
      <c r="B64" s="136"/>
      <c r="C64" s="136"/>
      <c r="D64" s="136"/>
    </row>
    <row r="65" spans="2:4" x14ac:dyDescent="0.25">
      <c r="B65" s="136"/>
      <c r="C65" s="136"/>
      <c r="D65" s="136"/>
    </row>
    <row r="66" spans="2:4" x14ac:dyDescent="0.25">
      <c r="B66" s="137"/>
      <c r="C66" s="137"/>
      <c r="D66" s="137"/>
    </row>
  </sheetData>
  <sheetProtection sheet="1" objects="1" scenarios="1"/>
  <mergeCells count="105">
    <mergeCell ref="BK8:BK9"/>
    <mergeCell ref="BL8:BM8"/>
    <mergeCell ref="BO5:BQ5"/>
    <mergeCell ref="BO6:BQ6"/>
    <mergeCell ref="BO8:BO9"/>
    <mergeCell ref="BP8:BQ8"/>
    <mergeCell ref="BK5:BM5"/>
    <mergeCell ref="BK6:BM6"/>
    <mergeCell ref="BC8:BC9"/>
    <mergeCell ref="BD8:BE8"/>
    <mergeCell ref="BG5:BI5"/>
    <mergeCell ref="BG6:BI6"/>
    <mergeCell ref="BG8:BG9"/>
    <mergeCell ref="BH8:BI8"/>
    <mergeCell ref="BC5:BE5"/>
    <mergeCell ref="BC6:BE6"/>
    <mergeCell ref="B33:C33"/>
    <mergeCell ref="B34:C34"/>
    <mergeCell ref="B35:C35"/>
    <mergeCell ref="B36:C36"/>
    <mergeCell ref="B37:C37"/>
    <mergeCell ref="Y6:Y9"/>
    <mergeCell ref="AY5:BA5"/>
    <mergeCell ref="AY6:BA6"/>
    <mergeCell ref="AY8:AY9"/>
    <mergeCell ref="AZ8:BA8"/>
    <mergeCell ref="AM8:AM9"/>
    <mergeCell ref="AN8:AO8"/>
    <mergeCell ref="AQ8:AQ9"/>
    <mergeCell ref="AR8:AS8"/>
    <mergeCell ref="AU8:AU9"/>
    <mergeCell ref="AV8:AW8"/>
    <mergeCell ref="AA7:AA9"/>
    <mergeCell ref="AB7:AB9"/>
    <mergeCell ref="AM5:AO5"/>
    <mergeCell ref="AQ5:AS5"/>
    <mergeCell ref="AU5:AW5"/>
    <mergeCell ref="AM6:AO6"/>
    <mergeCell ref="AQ6:AS6"/>
    <mergeCell ref="AU6:AW6"/>
    <mergeCell ref="B43:C43"/>
    <mergeCell ref="B44:C44"/>
    <mergeCell ref="B45:C45"/>
    <mergeCell ref="B46:C46"/>
    <mergeCell ref="B47:C47"/>
    <mergeCell ref="B38:C38"/>
    <mergeCell ref="B39:C39"/>
    <mergeCell ref="B40:C40"/>
    <mergeCell ref="B41:C41"/>
    <mergeCell ref="B42:C42"/>
    <mergeCell ref="B62:C62"/>
    <mergeCell ref="B53:C53"/>
    <mergeCell ref="B54:C54"/>
    <mergeCell ref="B55:C55"/>
    <mergeCell ref="B56:C56"/>
    <mergeCell ref="B57:C57"/>
    <mergeCell ref="B48:C48"/>
    <mergeCell ref="B49:C49"/>
    <mergeCell ref="B50:C50"/>
    <mergeCell ref="B51:C51"/>
    <mergeCell ref="B52:C52"/>
    <mergeCell ref="B58:C58"/>
    <mergeCell ref="B59:C59"/>
    <mergeCell ref="B60:C60"/>
    <mergeCell ref="B61:C61"/>
    <mergeCell ref="B28:C28"/>
    <mergeCell ref="B29:C29"/>
    <mergeCell ref="B30:C30"/>
    <mergeCell ref="B31:C31"/>
    <mergeCell ref="B32:C32"/>
    <mergeCell ref="B23:C23"/>
    <mergeCell ref="B24:C24"/>
    <mergeCell ref="B25:C25"/>
    <mergeCell ref="B26:C26"/>
    <mergeCell ref="B27:C27"/>
    <mergeCell ref="B18:C18"/>
    <mergeCell ref="B19:C19"/>
    <mergeCell ref="B20:C20"/>
    <mergeCell ref="B21:C21"/>
    <mergeCell ref="B22:C22"/>
    <mergeCell ref="B13:C13"/>
    <mergeCell ref="B14:C14"/>
    <mergeCell ref="B15:C15"/>
    <mergeCell ref="B16:C16"/>
    <mergeCell ref="B17:C17"/>
    <mergeCell ref="Z3:AB3"/>
    <mergeCell ref="AN3:AP3"/>
    <mergeCell ref="B9:C9"/>
    <mergeCell ref="B11:D11"/>
    <mergeCell ref="B6:D6"/>
    <mergeCell ref="B7:D8"/>
    <mergeCell ref="H5:I5"/>
    <mergeCell ref="K5:P5"/>
    <mergeCell ref="R5:V5"/>
    <mergeCell ref="R6:V6"/>
    <mergeCell ref="I7:I9"/>
    <mergeCell ref="F6:F9"/>
    <mergeCell ref="H6:I6"/>
    <mergeCell ref="K6:P6"/>
    <mergeCell ref="H7:H9"/>
    <mergeCell ref="J3:L3"/>
    <mergeCell ref="AA5:AB5"/>
    <mergeCell ref="AD5:AJ5"/>
    <mergeCell ref="AA6:AB6"/>
    <mergeCell ref="AD6:AJ6"/>
  </mergeCells>
  <hyperlinks>
    <hyperlink ref="J3" location="Tutorial!A137" display="Tutorial!A137"/>
    <hyperlink ref="J3:K3" location="Tutorial!A341" display="Tutorial - Programação AAE - Gestante"/>
    <hyperlink ref="Z3" location="Tutorial!A137" display="Tutorial!A137"/>
    <hyperlink ref="Z3:AA3" location="Tutorial!A382" display="Tutorial - Programação AAE - Criança AR"/>
    <hyperlink ref="AN3" location="Tutorial!A415" display="Tutorial - Capacidade Operacional AAE"/>
    <hyperlink ref="J3:L3" location="Tutorial!A341" display="Tutorial - Programação AAE - Gestante AR"/>
    <hyperlink ref="AN3:AP3" location="Tutorial!A418" display="Tutorial - Capacidade Operacional AAE"/>
  </hyperlinks>
  <pageMargins left="0.511811024" right="0.511811024" top="0.78740157499999996" bottom="0.78740157499999996" header="0.31496062000000002" footer="0.31496062000000002"/>
  <ignoredErrors>
    <ignoredError sqref="G45:G62 Q45:Q51 J45:J62 Q60:Q62 E45:E62 E13 G13 F14:F62 J13 I12 I11 I13:I62 H12 Q13 K13:P62 R13:V62" unlockedFormula="1"/>
    <ignoredError sqref="Q59 Q53:Q57 Q58 Q52"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G68"/>
  <sheetViews>
    <sheetView showGridLines="0" zoomScale="130" zoomScaleNormal="130" workbookViewId="0">
      <pane xSplit="4" ySplit="13" topLeftCell="W14" activePane="bottomRight" state="frozen"/>
      <selection pane="topRight" activeCell="E1" sqref="E1"/>
      <selection pane="bottomLeft" activeCell="A14" sqref="A14"/>
      <selection pane="bottomRight" activeCell="J3" sqref="J3:L3"/>
    </sheetView>
  </sheetViews>
  <sheetFormatPr defaultRowHeight="12.75" x14ac:dyDescent="0.25"/>
  <cols>
    <col min="1" max="1" width="1.7109375" style="117" customWidth="1"/>
    <col min="2" max="3" width="15.7109375" style="117" customWidth="1"/>
    <col min="4" max="4" width="5.7109375" style="117" customWidth="1"/>
    <col min="5" max="5" width="2.7109375" style="117" customWidth="1"/>
    <col min="6" max="6" width="15.7109375" style="117" customWidth="1"/>
    <col min="7" max="7" width="2.7109375" style="117" customWidth="1"/>
    <col min="8" max="9" width="15.7109375" style="117" customWidth="1"/>
    <col min="10" max="10" width="2.7109375" style="117" customWidth="1"/>
    <col min="11" max="14" width="15.7109375" style="117" customWidth="1"/>
    <col min="15" max="15" width="2.7109375" style="117" customWidth="1"/>
    <col min="16" max="17" width="15.7109375" style="117" customWidth="1"/>
    <col min="18" max="18" width="1.7109375" style="117" customWidth="1"/>
    <col min="19" max="22" width="15.7109375" style="117" customWidth="1"/>
    <col min="23" max="23" width="1.7109375" style="117" customWidth="1"/>
    <col min="24" max="25" width="15.7109375" style="117" customWidth="1"/>
    <col min="26" max="26" width="15.7109375" style="117" hidden="1" customWidth="1"/>
    <col min="27" max="27" width="15.7109375" style="117" customWidth="1"/>
    <col min="28" max="28" width="2.7109375" style="117" customWidth="1"/>
    <col min="29" max="16384" width="9.140625" style="117"/>
  </cols>
  <sheetData>
    <row r="1" spans="2:59" s="114" customFormat="1" ht="5.0999999999999996" customHeight="1" x14ac:dyDescent="0.25">
      <c r="H1" s="115"/>
    </row>
    <row r="2" spans="2:59" ht="19.5" thickBot="1" x14ac:dyDescent="0.3">
      <c r="B2" s="116" t="s">
        <v>478</v>
      </c>
      <c r="C2" s="116"/>
      <c r="D2" s="116"/>
      <c r="E2" s="114"/>
      <c r="F2" s="114"/>
      <c r="L2" s="114"/>
      <c r="M2" s="114"/>
      <c r="N2" s="114"/>
      <c r="O2" s="118"/>
      <c r="AC2" s="114"/>
      <c r="AD2" s="114"/>
      <c r="AE2" s="114"/>
      <c r="AF2" s="114"/>
      <c r="AG2" s="114"/>
      <c r="AH2" s="118"/>
      <c r="AI2" s="118"/>
      <c r="AJ2" s="118"/>
      <c r="AK2" s="118"/>
      <c r="AL2" s="118"/>
      <c r="AM2" s="118"/>
      <c r="AN2" s="118"/>
      <c r="AO2" s="118"/>
      <c r="AP2" s="118"/>
      <c r="AQ2" s="118"/>
      <c r="AR2" s="118"/>
      <c r="AS2" s="118"/>
      <c r="AT2" s="118"/>
      <c r="AU2" s="118"/>
      <c r="AV2" s="118"/>
      <c r="AW2" s="119"/>
      <c r="AX2" s="119"/>
      <c r="AY2" s="119"/>
      <c r="AZ2" s="119"/>
      <c r="BA2" s="118"/>
      <c r="BB2" s="118"/>
      <c r="BC2" s="118"/>
      <c r="BD2" s="118"/>
      <c r="BE2" s="118"/>
      <c r="BF2" s="118"/>
      <c r="BG2" s="118"/>
    </row>
    <row r="3" spans="2:59" ht="20.100000000000001" customHeight="1" thickBot="1" x14ac:dyDescent="0.3">
      <c r="B3" s="179" t="s">
        <v>488</v>
      </c>
      <c r="C3" s="120"/>
      <c r="D3" s="120"/>
      <c r="F3" s="121"/>
      <c r="G3" s="121"/>
      <c r="H3" s="115"/>
      <c r="I3" s="205" t="s">
        <v>531</v>
      </c>
      <c r="J3" s="343" t="s">
        <v>743</v>
      </c>
      <c r="K3" s="343"/>
      <c r="L3" s="344"/>
      <c r="M3" s="121"/>
      <c r="N3" s="115"/>
    </row>
    <row r="4" spans="2:59" ht="5.0999999999999996" customHeight="1" x14ac:dyDescent="0.25">
      <c r="B4" s="114"/>
      <c r="C4" s="114"/>
      <c r="D4" s="114"/>
    </row>
    <row r="5" spans="2:59" s="123" customFormat="1" ht="15" customHeight="1" x14ac:dyDescent="0.25">
      <c r="B5" s="123" t="s">
        <v>326</v>
      </c>
      <c r="F5" s="172" t="s">
        <v>374</v>
      </c>
      <c r="G5" s="117"/>
      <c r="H5" s="329" t="s">
        <v>375</v>
      </c>
      <c r="I5" s="329"/>
      <c r="J5" s="117"/>
      <c r="K5" s="329" t="s">
        <v>375</v>
      </c>
      <c r="L5" s="329"/>
      <c r="M5" s="329"/>
      <c r="N5" s="329"/>
      <c r="O5" s="202"/>
      <c r="P5" s="329" t="s">
        <v>375</v>
      </c>
      <c r="Q5" s="329"/>
      <c r="R5" s="329"/>
      <c r="S5" s="329"/>
      <c r="T5" s="329"/>
      <c r="U5" s="329"/>
      <c r="V5" s="329"/>
      <c r="W5" s="329"/>
      <c r="X5" s="329"/>
      <c r="Y5" s="329"/>
      <c r="Z5" s="329"/>
      <c r="AA5" s="329"/>
      <c r="AB5" s="114"/>
      <c r="AC5" s="114"/>
      <c r="AD5" s="114"/>
      <c r="AE5" s="114"/>
      <c r="AF5" s="118"/>
      <c r="AG5" s="118"/>
      <c r="AH5" s="118"/>
      <c r="AI5" s="118"/>
      <c r="AJ5" s="118"/>
      <c r="AK5" s="118"/>
      <c r="AL5" s="118"/>
    </row>
    <row r="6" spans="2:59" s="125" customFormat="1" ht="15" customHeight="1" x14ac:dyDescent="0.25">
      <c r="B6" s="371" t="s">
        <v>477</v>
      </c>
      <c r="C6" s="372"/>
      <c r="D6" s="373"/>
      <c r="F6" s="347" t="s">
        <v>418</v>
      </c>
      <c r="H6" s="381" t="s">
        <v>133</v>
      </c>
      <c r="I6" s="381"/>
      <c r="J6" s="381"/>
      <c r="K6" s="381"/>
      <c r="L6" s="381"/>
      <c r="M6" s="381"/>
      <c r="N6" s="381"/>
      <c r="O6" s="381"/>
      <c r="P6" s="381"/>
      <c r="Q6" s="381"/>
      <c r="R6" s="381"/>
      <c r="S6" s="381"/>
      <c r="T6" s="381"/>
      <c r="U6" s="381"/>
      <c r="V6" s="381"/>
      <c r="W6" s="381"/>
      <c r="X6" s="381"/>
      <c r="Y6" s="381"/>
      <c r="Z6" s="381"/>
      <c r="AA6" s="381"/>
    </row>
    <row r="7" spans="2:59" s="125" customFormat="1" ht="15" customHeight="1" x14ac:dyDescent="0.25">
      <c r="B7" s="388"/>
      <c r="C7" s="389"/>
      <c r="D7" s="390"/>
      <c r="F7" s="347"/>
      <c r="H7" s="333" t="s">
        <v>137</v>
      </c>
      <c r="I7" s="333"/>
      <c r="K7" s="333" t="s">
        <v>138</v>
      </c>
      <c r="L7" s="333"/>
      <c r="M7" s="333"/>
      <c r="N7" s="333"/>
      <c r="P7" s="333" t="s">
        <v>139</v>
      </c>
      <c r="Q7" s="333"/>
      <c r="R7" s="333"/>
      <c r="S7" s="333"/>
      <c r="T7" s="333"/>
      <c r="U7" s="333"/>
      <c r="V7" s="333"/>
      <c r="W7" s="333"/>
      <c r="X7" s="333"/>
      <c r="Y7" s="333"/>
      <c r="Z7" s="333"/>
      <c r="AA7" s="333"/>
    </row>
    <row r="8" spans="2:59" s="125" customFormat="1" ht="15" customHeight="1" x14ac:dyDescent="0.25">
      <c r="B8" s="388"/>
      <c r="C8" s="389"/>
      <c r="D8" s="390"/>
      <c r="F8" s="347"/>
      <c r="H8" s="333"/>
      <c r="I8" s="333"/>
      <c r="K8" s="347" t="s">
        <v>134</v>
      </c>
      <c r="L8" s="347"/>
      <c r="M8" s="347" t="s">
        <v>136</v>
      </c>
      <c r="N8" s="347"/>
      <c r="P8" s="333" t="s">
        <v>155</v>
      </c>
      <c r="Q8" s="333"/>
      <c r="R8" s="117"/>
      <c r="S8" s="320" t="s">
        <v>145</v>
      </c>
      <c r="T8" s="320"/>
      <c r="U8" s="320"/>
      <c r="V8" s="320"/>
      <c r="W8" s="117"/>
      <c r="X8" s="320" t="s">
        <v>393</v>
      </c>
      <c r="Y8" s="320"/>
      <c r="Z8" s="320"/>
      <c r="AA8" s="320"/>
    </row>
    <row r="9" spans="2:59" s="125" customFormat="1" ht="60" customHeight="1" x14ac:dyDescent="0.25">
      <c r="B9" s="382" t="str">
        <f>BasePop!B9</f>
        <v>CENTRAL</v>
      </c>
      <c r="C9" s="383"/>
      <c r="D9" s="384"/>
      <c r="F9" s="347"/>
      <c r="H9" s="166" t="s">
        <v>152</v>
      </c>
      <c r="I9" s="166" t="s">
        <v>153</v>
      </c>
      <c r="K9" s="166" t="s">
        <v>150</v>
      </c>
      <c r="L9" s="166" t="s">
        <v>135</v>
      </c>
      <c r="M9" s="166" t="s">
        <v>150</v>
      </c>
      <c r="N9" s="166" t="s">
        <v>135</v>
      </c>
      <c r="P9" s="166" t="s">
        <v>154</v>
      </c>
      <c r="Q9" s="166" t="s">
        <v>140</v>
      </c>
      <c r="R9" s="117"/>
      <c r="S9" s="166" t="s">
        <v>158</v>
      </c>
      <c r="T9" s="166" t="s">
        <v>143</v>
      </c>
      <c r="U9" s="166" t="s">
        <v>484</v>
      </c>
      <c r="V9" s="166" t="s">
        <v>144</v>
      </c>
      <c r="W9" s="117"/>
      <c r="X9" s="166" t="s">
        <v>723</v>
      </c>
      <c r="Y9" s="166" t="s">
        <v>141</v>
      </c>
      <c r="Z9" s="166" t="s">
        <v>483</v>
      </c>
      <c r="AA9" s="166" t="s">
        <v>142</v>
      </c>
    </row>
    <row r="10" spans="2:59" s="141" customFormat="1" ht="15" customHeight="1" x14ac:dyDescent="0.25">
      <c r="B10" s="385"/>
      <c r="C10" s="386"/>
      <c r="D10" s="387"/>
      <c r="F10" s="347" t="s">
        <v>104</v>
      </c>
      <c r="H10" s="206">
        <v>1</v>
      </c>
      <c r="I10" s="209">
        <f>Tutorial!Z484</f>
        <v>0.99885844748858454</v>
      </c>
      <c r="K10" s="218">
        <f>Tutorial!W496</f>
        <v>0.7</v>
      </c>
      <c r="L10" s="209">
        <f>Tutorial!Z514</f>
        <v>0.28538812785388123</v>
      </c>
      <c r="M10" s="218">
        <f>100%-K10</f>
        <v>0.30000000000000004</v>
      </c>
      <c r="N10" s="209">
        <f>Tutorial!Z533</f>
        <v>0.42808219178082191</v>
      </c>
      <c r="P10" s="219">
        <f>100%-Tutorial!V548</f>
        <v>0.98499999999999999</v>
      </c>
      <c r="Q10" s="209">
        <f>Tutorial!Z571</f>
        <v>6.8493150684931505</v>
      </c>
      <c r="R10" s="117"/>
      <c r="S10" s="219">
        <f>Tutorial!V548</f>
        <v>1.4999999999999999E-2</v>
      </c>
      <c r="T10" s="209">
        <f>Tutorial!Z590</f>
        <v>0.85616438356164382</v>
      </c>
      <c r="U10" s="209">
        <f>Tutorial!Z608</f>
        <v>13.698630136986301</v>
      </c>
      <c r="V10" s="211">
        <v>1</v>
      </c>
      <c r="W10" s="117"/>
      <c r="X10" s="211">
        <f>Tutorial!V550</f>
        <v>0.05</v>
      </c>
      <c r="Y10" s="209">
        <f>Tutorial!Z627</f>
        <v>0.85616438356164382</v>
      </c>
      <c r="Z10" s="140">
        <f>Tutorial!V641</f>
        <v>5</v>
      </c>
      <c r="AA10" s="211">
        <v>1</v>
      </c>
    </row>
    <row r="11" spans="2:59" s="143" customFormat="1" ht="15" customHeight="1" x14ac:dyDescent="0.25">
      <c r="B11" s="364" t="s">
        <v>515</v>
      </c>
      <c r="C11" s="365"/>
      <c r="D11" s="182">
        <f>BasePop!D11</f>
        <v>25</v>
      </c>
      <c r="F11" s="347"/>
      <c r="H11" s="189" t="s">
        <v>106</v>
      </c>
      <c r="I11" s="189" t="s">
        <v>151</v>
      </c>
      <c r="K11" s="189" t="s">
        <v>106</v>
      </c>
      <c r="L11" s="189" t="s">
        <v>256</v>
      </c>
      <c r="M11" s="189" t="s">
        <v>106</v>
      </c>
      <c r="N11" s="189" t="s">
        <v>256</v>
      </c>
      <c r="P11" s="189" t="s">
        <v>106</v>
      </c>
      <c r="Q11" s="189" t="s">
        <v>405</v>
      </c>
      <c r="R11" s="117"/>
      <c r="S11" s="189" t="s">
        <v>106</v>
      </c>
      <c r="T11" s="189" t="s">
        <v>406</v>
      </c>
      <c r="U11" s="189" t="s">
        <v>406</v>
      </c>
      <c r="V11" s="189" t="s">
        <v>257</v>
      </c>
      <c r="W11" s="117"/>
      <c r="X11" s="189" t="s">
        <v>491</v>
      </c>
      <c r="Y11" s="189" t="s">
        <v>156</v>
      </c>
      <c r="Z11" s="189" t="s">
        <v>156</v>
      </c>
      <c r="AA11" s="189" t="s">
        <v>493</v>
      </c>
    </row>
    <row r="12" spans="2:59" s="114" customFormat="1" ht="5.0999999999999996" customHeight="1" x14ac:dyDescent="0.25">
      <c r="R12" s="117"/>
      <c r="W12" s="117"/>
    </row>
    <row r="13" spans="2:59" s="114" customFormat="1" ht="15" customHeight="1" x14ac:dyDescent="0.25">
      <c r="B13" s="368" t="s">
        <v>84</v>
      </c>
      <c r="C13" s="369"/>
      <c r="D13" s="370"/>
      <c r="F13" s="174">
        <f>SUM(F15:F64)</f>
        <v>41099.634366999991</v>
      </c>
      <c r="H13" s="174">
        <f>SUM(H15:H64)</f>
        <v>41099.634366999991</v>
      </c>
      <c r="I13" s="204">
        <f>SUM(I15:I64)</f>
        <v>41.052716976170089</v>
      </c>
      <c r="K13" s="174">
        <f t="shared" ref="K13:AA13" si="0">SUM(K15:K64)</f>
        <v>28769.744056899995</v>
      </c>
      <c r="L13" s="204">
        <f t="shared" si="0"/>
        <v>8.2105433952340174</v>
      </c>
      <c r="M13" s="174">
        <f t="shared" si="0"/>
        <v>12329.890310100001</v>
      </c>
      <c r="N13" s="204">
        <f>SUM(N15:N64)</f>
        <v>5.2782064683647256</v>
      </c>
      <c r="P13" s="174">
        <f t="shared" si="0"/>
        <v>40483.139851494998</v>
      </c>
      <c r="Q13" s="204">
        <f t="shared" si="0"/>
        <v>277.28177980476016</v>
      </c>
      <c r="R13" s="117"/>
      <c r="S13" s="174">
        <f t="shared" si="0"/>
        <v>616.49451550499987</v>
      </c>
      <c r="T13" s="204">
        <f t="shared" si="0"/>
        <v>0.52782064683647267</v>
      </c>
      <c r="U13" s="204">
        <f t="shared" si="0"/>
        <v>8.4451303493835628</v>
      </c>
      <c r="V13" s="174">
        <f t="shared" si="0"/>
        <v>616.49451550499987</v>
      </c>
      <c r="W13" s="117"/>
      <c r="X13" s="174">
        <f t="shared" si="0"/>
        <v>2054.9817183500004</v>
      </c>
      <c r="Y13" s="208">
        <f t="shared" si="0"/>
        <v>1.7594021561215754</v>
      </c>
      <c r="Z13" s="204">
        <f t="shared" si="0"/>
        <v>10.274908591750002</v>
      </c>
      <c r="AA13" s="174">
        <f t="shared" si="0"/>
        <v>2054.9817183500004</v>
      </c>
    </row>
    <row r="14" spans="2:59" s="114" customFormat="1" ht="5.0999999999999996" customHeight="1" x14ac:dyDescent="0.25">
      <c r="F14" s="133"/>
      <c r="H14" s="133"/>
      <c r="I14" s="147"/>
      <c r="K14" s="133"/>
      <c r="L14" s="147"/>
      <c r="M14" s="133"/>
      <c r="N14" s="147"/>
      <c r="P14" s="133"/>
      <c r="Q14" s="147"/>
      <c r="R14" s="117"/>
      <c r="S14" s="133"/>
      <c r="T14" s="147"/>
      <c r="U14" s="147"/>
      <c r="V14" s="131"/>
      <c r="W14" s="117"/>
      <c r="X14" s="133"/>
      <c r="Y14" s="147"/>
      <c r="Z14" s="147"/>
      <c r="AA14" s="131"/>
    </row>
    <row r="15" spans="2:59" x14ac:dyDescent="0.25">
      <c r="B15" s="358" t="str">
        <f>IF(BasePop!B16="","",BasePop!B16)</f>
        <v>Anamã</v>
      </c>
      <c r="C15" s="359"/>
      <c r="D15" s="183"/>
      <c r="E15" s="114"/>
      <c r="F15" s="135">
        <f>'Mat.Inf.-APS'!AE14</f>
        <v>182.508634</v>
      </c>
      <c r="G15" s="114"/>
      <c r="H15" s="135">
        <f>F15*$H$10</f>
        <v>182.508634</v>
      </c>
      <c r="I15" s="207">
        <f>IF(H15=0,0,H15*$I$10/1000)</f>
        <v>0.18230029081050231</v>
      </c>
      <c r="J15" s="114"/>
      <c r="K15" s="135">
        <f>F15*$K$10</f>
        <v>127.75604379999999</v>
      </c>
      <c r="L15" s="151">
        <f>IF(K15=0,0,K15*$L$10/1000)</f>
        <v>3.6460058162100448E-2</v>
      </c>
      <c r="M15" s="135">
        <f>F15*$M$10</f>
        <v>54.752590200000007</v>
      </c>
      <c r="N15" s="151">
        <f>IF(M15=0,0,M15*$N$10/1000)</f>
        <v>2.3438608818493155E-2</v>
      </c>
      <c r="O15" s="114"/>
      <c r="P15" s="135">
        <f>F15*$P$10</f>
        <v>179.77100449</v>
      </c>
      <c r="Q15" s="151">
        <f>IF(P15=0,0,P15*$Q$10/1000)</f>
        <v>1.2313082499315067</v>
      </c>
      <c r="S15" s="135">
        <f>F15*$S$10</f>
        <v>2.7376295100000001</v>
      </c>
      <c r="T15" s="151">
        <f>IF(S15=0,0,S15*$T$10/1000)</f>
        <v>2.3438608818493151E-3</v>
      </c>
      <c r="U15" s="151">
        <f>IF(S15=0,0,S15*$U$10/1000)</f>
        <v>3.7501774109589041E-2</v>
      </c>
      <c r="V15" s="135">
        <f>S15*$V$10</f>
        <v>2.7376295100000001</v>
      </c>
      <c r="X15" s="135">
        <f>F15*$X$10</f>
        <v>9.1254317</v>
      </c>
      <c r="Y15" s="207">
        <f>IF(X15=0,0,X15*$Y$10/1000)</f>
        <v>7.8128696061643844E-3</v>
      </c>
      <c r="Z15" s="151">
        <f>IF(X15=0,0,X15*$Z$10/1000)</f>
        <v>4.5627158500000001E-2</v>
      </c>
      <c r="AA15" s="135">
        <f>X15*$AA$10</f>
        <v>9.1254317</v>
      </c>
    </row>
    <row r="16" spans="2:59" x14ac:dyDescent="0.25">
      <c r="B16" s="358" t="str">
        <f>IF(BasePop!B17="","",BasePop!B17)</f>
        <v>Anori</v>
      </c>
      <c r="C16" s="359"/>
      <c r="D16" s="183"/>
      <c r="F16" s="135">
        <f>'Mat.Inf.-APS'!AE15</f>
        <v>239.88649850000002</v>
      </c>
      <c r="H16" s="135">
        <f t="shared" ref="H16:H64" si="1">F16*$H$10</f>
        <v>239.88649850000002</v>
      </c>
      <c r="I16" s="207">
        <f t="shared" ref="I16:I64" si="2">IF(H16=0,0,H16*$I$10/1000)</f>
        <v>0.23961265546518268</v>
      </c>
      <c r="K16" s="135">
        <f t="shared" ref="K16:K64" si="3">F16*$K$10</f>
        <v>167.92054895000001</v>
      </c>
      <c r="L16" s="151">
        <f>IF(K16=0,0,K16*$L$10/1000)</f>
        <v>4.7922531093036527E-2</v>
      </c>
      <c r="M16" s="135">
        <f t="shared" ref="M16:M64" si="4">F16*$M$10</f>
        <v>71.965949550000019</v>
      </c>
      <c r="N16" s="151">
        <f>IF(M16=0,0,M16*$N$10/1000)</f>
        <v>3.0807341416952062E-2</v>
      </c>
      <c r="P16" s="135">
        <f t="shared" ref="P16:P64" si="5">F16*$P$10</f>
        <v>236.2882010225</v>
      </c>
      <c r="Q16" s="151">
        <f>IF(P16=0,0,P16*$Q$10/1000)</f>
        <v>1.618412335770548</v>
      </c>
      <c r="S16" s="135">
        <f t="shared" ref="S16:S64" si="6">F16*$S$10</f>
        <v>3.5982974775000001</v>
      </c>
      <c r="T16" s="151">
        <f t="shared" ref="T16:T62" si="7">IF(S16=0,0,S16*$T$10/1000)</f>
        <v>3.0807341416952054E-3</v>
      </c>
      <c r="U16" s="151">
        <f t="shared" ref="U16:U62" si="8">IF(S16=0,0,S16*$U$10/1000)</f>
        <v>4.9291746267123286E-2</v>
      </c>
      <c r="V16" s="135">
        <f t="shared" ref="V16:V64" si="9">S16*$V$10</f>
        <v>3.5982974775000001</v>
      </c>
      <c r="X16" s="135">
        <f t="shared" ref="X16:X64" si="10">F16*$X$10</f>
        <v>11.994324925000001</v>
      </c>
      <c r="Y16" s="207">
        <f t="shared" ref="Y16:Y64" si="11">IF(X16=0,0,X16*$Y$10/1000)</f>
        <v>1.0269113805650685E-2</v>
      </c>
      <c r="Z16" s="151">
        <f>IF(X16=0,0,X16*$Z$10/1000)</f>
        <v>5.9971624625000004E-2</v>
      </c>
      <c r="AA16" s="135">
        <f t="shared" ref="AA16:AA64" si="12">X16*$AA$10</f>
        <v>11.994324925000001</v>
      </c>
    </row>
    <row r="17" spans="2:27" x14ac:dyDescent="0.25">
      <c r="B17" s="358" t="str">
        <f>IF(BasePop!B18="","",BasePop!B18)</f>
        <v>Autazes</v>
      </c>
      <c r="C17" s="359"/>
      <c r="D17" s="183"/>
      <c r="F17" s="135">
        <f>'Mat.Inf.-APS'!AE16</f>
        <v>836.51439300000004</v>
      </c>
      <c r="H17" s="135">
        <f t="shared" si="1"/>
        <v>836.51439300000004</v>
      </c>
      <c r="I17" s="207">
        <f t="shared" si="2"/>
        <v>0.83555946789383573</v>
      </c>
      <c r="K17" s="135">
        <f t="shared" si="3"/>
        <v>585.56007509999995</v>
      </c>
      <c r="L17" s="151">
        <f t="shared" ref="L17:L63" si="13">IF(K17=0,0,K17*$L$10/1000)</f>
        <v>0.16711189357876707</v>
      </c>
      <c r="M17" s="135">
        <f t="shared" si="4"/>
        <v>250.95431790000006</v>
      </c>
      <c r="N17" s="151">
        <f t="shared" ref="N17:N63" si="14">IF(M17=0,0,M17*$N$10/1000)</f>
        <v>0.10742907444349317</v>
      </c>
      <c r="P17" s="135">
        <f t="shared" si="5"/>
        <v>823.96667710500003</v>
      </c>
      <c r="Q17" s="151">
        <f t="shared" ref="Q17:Q63" si="15">IF(P17=0,0,P17*$Q$10/1000)</f>
        <v>5.6436073774315076</v>
      </c>
      <c r="S17" s="135">
        <f t="shared" si="6"/>
        <v>12.547715895</v>
      </c>
      <c r="T17" s="151">
        <f t="shared" si="7"/>
        <v>1.0742907444349315E-2</v>
      </c>
      <c r="U17" s="151">
        <f t="shared" si="8"/>
        <v>0.17188651910958905</v>
      </c>
      <c r="V17" s="135">
        <f t="shared" si="9"/>
        <v>12.547715895</v>
      </c>
      <c r="X17" s="135">
        <f t="shared" si="10"/>
        <v>41.825719650000003</v>
      </c>
      <c r="Y17" s="207">
        <f t="shared" si="11"/>
        <v>3.5809691481164384E-2</v>
      </c>
      <c r="Z17" s="151">
        <f t="shared" ref="Z17:Z63" si="16">IF(X17=0,0,X17*$Z$10/1000)</f>
        <v>0.20912859825000002</v>
      </c>
      <c r="AA17" s="135">
        <f t="shared" si="12"/>
        <v>41.825719650000003</v>
      </c>
    </row>
    <row r="18" spans="2:27" x14ac:dyDescent="0.25">
      <c r="B18" s="358" t="str">
        <f>IF(BasePop!B19="","",BasePop!B19)</f>
        <v>Barcelos</v>
      </c>
      <c r="C18" s="359"/>
      <c r="D18" s="183"/>
      <c r="F18" s="135">
        <f>'Mat.Inf.-APS'!AE17</f>
        <v>488.66615600000006</v>
      </c>
      <c r="H18" s="135">
        <f t="shared" si="1"/>
        <v>488.66615600000006</v>
      </c>
      <c r="I18" s="207">
        <f t="shared" si="2"/>
        <v>0.48810831792237452</v>
      </c>
      <c r="K18" s="135">
        <f t="shared" si="3"/>
        <v>342.06630920000003</v>
      </c>
      <c r="L18" s="151">
        <f t="shared" si="13"/>
        <v>9.7621663584474883E-2</v>
      </c>
      <c r="M18" s="135">
        <f t="shared" si="4"/>
        <v>146.59984680000005</v>
      </c>
      <c r="N18" s="151">
        <f t="shared" si="14"/>
        <v>6.2756783732876728E-2</v>
      </c>
      <c r="P18" s="135">
        <f t="shared" si="5"/>
        <v>481.33616366000007</v>
      </c>
      <c r="Q18" s="151">
        <f t="shared" si="15"/>
        <v>3.2968230387671236</v>
      </c>
      <c r="S18" s="135">
        <f t="shared" si="6"/>
        <v>7.3299923400000004</v>
      </c>
      <c r="T18" s="151">
        <f t="shared" si="7"/>
        <v>6.2756783732876714E-3</v>
      </c>
      <c r="U18" s="151">
        <f t="shared" si="8"/>
        <v>0.10041085397260274</v>
      </c>
      <c r="V18" s="135">
        <f t="shared" si="9"/>
        <v>7.3299923400000004</v>
      </c>
      <c r="X18" s="135">
        <f t="shared" si="10"/>
        <v>24.433307800000005</v>
      </c>
      <c r="Y18" s="207">
        <f t="shared" si="11"/>
        <v>2.0918927910958906E-2</v>
      </c>
      <c r="Z18" s="151">
        <f t="shared" si="16"/>
        <v>0.12216653900000003</v>
      </c>
      <c r="AA18" s="135">
        <f t="shared" si="12"/>
        <v>24.433307800000005</v>
      </c>
    </row>
    <row r="19" spans="2:27" x14ac:dyDescent="0.25">
      <c r="B19" s="358" t="str">
        <f>IF(BasePop!B20="","",BasePop!B20)</f>
        <v>Beruri</v>
      </c>
      <c r="C19" s="359"/>
      <c r="D19" s="183"/>
      <c r="F19" s="135">
        <f>'Mat.Inf.-APS'!AE18</f>
        <v>556.3529565</v>
      </c>
      <c r="H19" s="135">
        <f t="shared" si="1"/>
        <v>556.3529565</v>
      </c>
      <c r="I19" s="207">
        <f t="shared" si="2"/>
        <v>0.55571785038527399</v>
      </c>
      <c r="K19" s="135">
        <f t="shared" si="3"/>
        <v>389.44706954999998</v>
      </c>
      <c r="L19" s="151">
        <f t="shared" si="13"/>
        <v>0.11114357007705478</v>
      </c>
      <c r="M19" s="135">
        <f t="shared" si="4"/>
        <v>166.90588695000002</v>
      </c>
      <c r="N19" s="151">
        <f t="shared" si="14"/>
        <v>7.1449437906678084E-2</v>
      </c>
      <c r="P19" s="135">
        <f t="shared" si="5"/>
        <v>548.00766215249996</v>
      </c>
      <c r="Q19" s="151">
        <f t="shared" si="15"/>
        <v>3.7534771380308216</v>
      </c>
      <c r="S19" s="135">
        <f t="shared" si="6"/>
        <v>8.3452943474999994</v>
      </c>
      <c r="T19" s="151">
        <f t="shared" si="7"/>
        <v>7.1449437906678072E-3</v>
      </c>
      <c r="U19" s="151">
        <f t="shared" si="8"/>
        <v>0.11431910065068492</v>
      </c>
      <c r="V19" s="135">
        <f t="shared" si="9"/>
        <v>8.3452943474999994</v>
      </c>
      <c r="X19" s="135">
        <f t="shared" si="10"/>
        <v>27.817647825000002</v>
      </c>
      <c r="Y19" s="207">
        <f t="shared" si="11"/>
        <v>2.3816479302226027E-2</v>
      </c>
      <c r="Z19" s="151">
        <f t="shared" si="16"/>
        <v>0.13908823912500001</v>
      </c>
      <c r="AA19" s="135">
        <f t="shared" si="12"/>
        <v>27.817647825000002</v>
      </c>
    </row>
    <row r="20" spans="2:27" x14ac:dyDescent="0.25">
      <c r="B20" s="358" t="str">
        <f>IF(BasePop!B21="","",BasePop!B21)</f>
        <v>Boca do Acre</v>
      </c>
      <c r="C20" s="359"/>
      <c r="D20" s="183"/>
      <c r="F20" s="135">
        <f>'Mat.Inf.-APS'!AE19</f>
        <v>718.28981399999998</v>
      </c>
      <c r="H20" s="135">
        <f t="shared" si="1"/>
        <v>718.28981399999998</v>
      </c>
      <c r="I20" s="207">
        <f t="shared" si="2"/>
        <v>0.71746984845890416</v>
      </c>
      <c r="K20" s="135">
        <f t="shared" si="3"/>
        <v>502.80286979999994</v>
      </c>
      <c r="L20" s="151">
        <f t="shared" si="13"/>
        <v>0.1434939696917808</v>
      </c>
      <c r="M20" s="135">
        <f t="shared" si="4"/>
        <v>215.48694420000004</v>
      </c>
      <c r="N20" s="151">
        <f t="shared" si="14"/>
        <v>9.2246123373287692E-2</v>
      </c>
      <c r="P20" s="135">
        <f t="shared" si="5"/>
        <v>707.51546679</v>
      </c>
      <c r="Q20" s="151">
        <f t="shared" si="15"/>
        <v>4.8459963478767119</v>
      </c>
      <c r="S20" s="135">
        <f t="shared" si="6"/>
        <v>10.774347209999998</v>
      </c>
      <c r="T20" s="151">
        <f t="shared" si="7"/>
        <v>9.2246123373287657E-3</v>
      </c>
      <c r="U20" s="151">
        <f t="shared" si="8"/>
        <v>0.14759379739726025</v>
      </c>
      <c r="V20" s="135">
        <f t="shared" si="9"/>
        <v>10.774347209999998</v>
      </c>
      <c r="X20" s="135">
        <f t="shared" si="10"/>
        <v>35.914490700000002</v>
      </c>
      <c r="Y20" s="207">
        <f t="shared" si="11"/>
        <v>3.0748707791095894E-2</v>
      </c>
      <c r="Z20" s="151">
        <f t="shared" si="16"/>
        <v>0.17957245350000001</v>
      </c>
      <c r="AA20" s="135">
        <f t="shared" si="12"/>
        <v>35.914490700000002</v>
      </c>
    </row>
    <row r="21" spans="2:27" x14ac:dyDescent="0.25">
      <c r="B21" s="358" t="str">
        <f>IF(BasePop!B22="","",BasePop!B22)</f>
        <v>Caapiranga</v>
      </c>
      <c r="C21" s="359"/>
      <c r="D21" s="183"/>
      <c r="F21" s="135">
        <f>'Mat.Inf.-APS'!AE20</f>
        <v>201.11176800000001</v>
      </c>
      <c r="H21" s="135">
        <f t="shared" si="1"/>
        <v>201.11176800000001</v>
      </c>
      <c r="I21" s="207">
        <f t="shared" si="2"/>
        <v>0.20088218835616442</v>
      </c>
      <c r="K21" s="135">
        <f t="shared" si="3"/>
        <v>140.77823760000001</v>
      </c>
      <c r="L21" s="151">
        <f t="shared" si="13"/>
        <v>4.0176437671232877E-2</v>
      </c>
      <c r="M21" s="135">
        <f t="shared" si="4"/>
        <v>60.333530400000015</v>
      </c>
      <c r="N21" s="151">
        <f t="shared" si="14"/>
        <v>2.5827709931506855E-2</v>
      </c>
      <c r="P21" s="135">
        <f t="shared" si="5"/>
        <v>198.09509148000001</v>
      </c>
      <c r="Q21" s="151">
        <f t="shared" si="15"/>
        <v>1.3568156950684931</v>
      </c>
      <c r="S21" s="135">
        <f t="shared" si="6"/>
        <v>3.0166765199999999</v>
      </c>
      <c r="T21" s="151">
        <f t="shared" si="7"/>
        <v>2.5827709931506848E-3</v>
      </c>
      <c r="U21" s="151">
        <f t="shared" si="8"/>
        <v>4.1324335890410957E-2</v>
      </c>
      <c r="V21" s="135">
        <f t="shared" si="9"/>
        <v>3.0166765199999999</v>
      </c>
      <c r="X21" s="135">
        <f t="shared" si="10"/>
        <v>10.055588400000001</v>
      </c>
      <c r="Y21" s="207">
        <f t="shared" si="11"/>
        <v>8.6092366438356178E-3</v>
      </c>
      <c r="Z21" s="151">
        <f t="shared" si="16"/>
        <v>5.0277942000000013E-2</v>
      </c>
      <c r="AA21" s="135">
        <f t="shared" si="12"/>
        <v>10.055588400000001</v>
      </c>
    </row>
    <row r="22" spans="2:27" x14ac:dyDescent="0.25">
      <c r="B22" s="358" t="str">
        <f>IF(BasePop!B23="","",BasePop!B23)</f>
        <v>Canutama</v>
      </c>
      <c r="C22" s="359"/>
      <c r="D22" s="183"/>
      <c r="F22" s="135">
        <f>'Mat.Inf.-APS'!AE21</f>
        <v>177.74565050000001</v>
      </c>
      <c r="H22" s="135">
        <f t="shared" si="1"/>
        <v>177.74565050000001</v>
      </c>
      <c r="I22" s="207">
        <f t="shared" si="2"/>
        <v>0.17754274450627855</v>
      </c>
      <c r="K22" s="135">
        <f t="shared" si="3"/>
        <v>124.42195535</v>
      </c>
      <c r="L22" s="151">
        <f t="shared" si="13"/>
        <v>3.5508548901255703E-2</v>
      </c>
      <c r="M22" s="135">
        <f t="shared" si="4"/>
        <v>53.323695150000013</v>
      </c>
      <c r="N22" s="151">
        <f t="shared" si="14"/>
        <v>2.2826924293664386E-2</v>
      </c>
      <c r="P22" s="135">
        <f t="shared" si="5"/>
        <v>175.07946574250002</v>
      </c>
      <c r="Q22" s="151">
        <f t="shared" si="15"/>
        <v>1.1991744228938357</v>
      </c>
      <c r="S22" s="135">
        <f t="shared" si="6"/>
        <v>2.6661847574999999</v>
      </c>
      <c r="T22" s="151">
        <f t="shared" si="7"/>
        <v>2.2826924293664385E-3</v>
      </c>
      <c r="U22" s="151">
        <f t="shared" si="8"/>
        <v>3.6523078869863015E-2</v>
      </c>
      <c r="V22" s="135">
        <f t="shared" si="9"/>
        <v>2.6661847574999999</v>
      </c>
      <c r="X22" s="135">
        <f t="shared" si="10"/>
        <v>8.8872825250000016</v>
      </c>
      <c r="Y22" s="207">
        <f t="shared" si="11"/>
        <v>7.6089747645547955E-3</v>
      </c>
      <c r="Z22" s="151">
        <f t="shared" si="16"/>
        <v>4.4436412625000012E-2</v>
      </c>
      <c r="AA22" s="135">
        <f t="shared" si="12"/>
        <v>8.8872825250000016</v>
      </c>
    </row>
    <row r="23" spans="2:27" x14ac:dyDescent="0.25">
      <c r="B23" s="358" t="str">
        <f>IF(BasePop!B24="","",BasePop!B24)</f>
        <v>Careiro</v>
      </c>
      <c r="C23" s="359"/>
      <c r="D23" s="183"/>
      <c r="E23" s="114"/>
      <c r="F23" s="135">
        <f>'Mat.Inf.-APS'!AE22</f>
        <v>477.37958400000002</v>
      </c>
      <c r="G23" s="114"/>
      <c r="H23" s="135">
        <f t="shared" si="1"/>
        <v>477.37958400000002</v>
      </c>
      <c r="I23" s="207">
        <f t="shared" si="2"/>
        <v>0.47683463013698635</v>
      </c>
      <c r="J23" s="114"/>
      <c r="K23" s="135">
        <f t="shared" si="3"/>
        <v>334.1657088</v>
      </c>
      <c r="L23" s="151">
        <f t="shared" si="13"/>
        <v>9.5366926027397242E-2</v>
      </c>
      <c r="M23" s="135">
        <f t="shared" si="4"/>
        <v>143.21387520000002</v>
      </c>
      <c r="N23" s="151">
        <f t="shared" si="14"/>
        <v>6.1307309589041105E-2</v>
      </c>
      <c r="O23" s="114"/>
      <c r="P23" s="135">
        <f t="shared" si="5"/>
        <v>470.21889024000001</v>
      </c>
      <c r="Q23" s="151">
        <f t="shared" si="15"/>
        <v>3.2206773304109588</v>
      </c>
      <c r="S23" s="135">
        <f t="shared" si="6"/>
        <v>7.16069376</v>
      </c>
      <c r="T23" s="151">
        <f t="shared" si="7"/>
        <v>6.1307309589041098E-3</v>
      </c>
      <c r="U23" s="151">
        <f t="shared" si="8"/>
        <v>9.8091695342465757E-2</v>
      </c>
      <c r="V23" s="135">
        <f t="shared" si="9"/>
        <v>7.16069376</v>
      </c>
      <c r="X23" s="135">
        <f t="shared" si="10"/>
        <v>23.868979200000002</v>
      </c>
      <c r="Y23" s="207">
        <f t="shared" si="11"/>
        <v>2.0435769863013702E-2</v>
      </c>
      <c r="Z23" s="151">
        <f t="shared" si="16"/>
        <v>0.11934489600000001</v>
      </c>
      <c r="AA23" s="135">
        <f t="shared" si="12"/>
        <v>23.868979200000002</v>
      </c>
    </row>
    <row r="24" spans="2:27" x14ac:dyDescent="0.25">
      <c r="B24" s="358" t="str">
        <f>IF(BasePop!B25="","",BasePop!B25)</f>
        <v>Careiro da Várzea</v>
      </c>
      <c r="C24" s="359"/>
      <c r="D24" s="183"/>
      <c r="F24" s="135">
        <f>'Mat.Inf.-APS'!AE23</f>
        <v>221.35124550000003</v>
      </c>
      <c r="H24" s="135">
        <f t="shared" si="1"/>
        <v>221.35124550000003</v>
      </c>
      <c r="I24" s="207">
        <f t="shared" si="2"/>
        <v>0.22109856142979456</v>
      </c>
      <c r="K24" s="135">
        <f t="shared" si="3"/>
        <v>154.94587185</v>
      </c>
      <c r="L24" s="151">
        <f t="shared" si="13"/>
        <v>4.4219712285958897E-2</v>
      </c>
      <c r="M24" s="135">
        <f t="shared" si="4"/>
        <v>66.405373650000016</v>
      </c>
      <c r="N24" s="151">
        <f t="shared" si="14"/>
        <v>2.8426957898116445E-2</v>
      </c>
      <c r="P24" s="135">
        <f t="shared" si="5"/>
        <v>218.03097681750003</v>
      </c>
      <c r="Q24" s="151">
        <f t="shared" si="15"/>
        <v>1.4933628549143836</v>
      </c>
      <c r="S24" s="135">
        <f t="shared" si="6"/>
        <v>3.3202686825000005</v>
      </c>
      <c r="T24" s="151">
        <f t="shared" si="7"/>
        <v>2.8426957898116442E-3</v>
      </c>
      <c r="U24" s="151">
        <f t="shared" si="8"/>
        <v>4.5483132636986306E-2</v>
      </c>
      <c r="V24" s="135">
        <f t="shared" si="9"/>
        <v>3.3202686825000005</v>
      </c>
      <c r="X24" s="135">
        <f t="shared" si="10"/>
        <v>11.067562275000002</v>
      </c>
      <c r="Y24" s="207">
        <f t="shared" si="11"/>
        <v>9.4756526327054811E-3</v>
      </c>
      <c r="Z24" s="151">
        <f t="shared" si="16"/>
        <v>5.5337811375000011E-2</v>
      </c>
      <c r="AA24" s="135">
        <f t="shared" si="12"/>
        <v>11.067562275000002</v>
      </c>
    </row>
    <row r="25" spans="2:27" x14ac:dyDescent="0.25">
      <c r="B25" s="358" t="str">
        <f>IF(BasePop!B26="","",BasePop!B26)</f>
        <v>Coari</v>
      </c>
      <c r="C25" s="359"/>
      <c r="D25" s="183"/>
      <c r="F25" s="135">
        <f>'Mat.Inf.-APS'!AE24</f>
        <v>1538.6053320000001</v>
      </c>
      <c r="H25" s="135">
        <f t="shared" si="1"/>
        <v>1538.6053320000001</v>
      </c>
      <c r="I25" s="207">
        <f t="shared" si="2"/>
        <v>1.5368489332191781</v>
      </c>
      <c r="K25" s="135">
        <f t="shared" si="3"/>
        <v>1077.0237324</v>
      </c>
      <c r="L25" s="151">
        <f t="shared" si="13"/>
        <v>0.30736978664383552</v>
      </c>
      <c r="M25" s="135">
        <f t="shared" si="4"/>
        <v>461.58159960000012</v>
      </c>
      <c r="N25" s="151">
        <f t="shared" si="14"/>
        <v>0.1975948628424658</v>
      </c>
      <c r="P25" s="135">
        <f t="shared" si="5"/>
        <v>1515.5262520200001</v>
      </c>
      <c r="Q25" s="151">
        <f t="shared" si="15"/>
        <v>10.380316794657533</v>
      </c>
      <c r="S25" s="135">
        <f t="shared" si="6"/>
        <v>23.079079979999999</v>
      </c>
      <c r="T25" s="151">
        <f t="shared" si="7"/>
        <v>1.9759486284246574E-2</v>
      </c>
      <c r="U25" s="151">
        <f t="shared" si="8"/>
        <v>0.31615178054794518</v>
      </c>
      <c r="V25" s="135">
        <f t="shared" si="9"/>
        <v>23.079079979999999</v>
      </c>
      <c r="X25" s="135">
        <f t="shared" si="10"/>
        <v>76.93026660000001</v>
      </c>
      <c r="Y25" s="207">
        <f t="shared" si="11"/>
        <v>6.5864954280821925E-2</v>
      </c>
      <c r="Z25" s="151">
        <f t="shared" si="16"/>
        <v>0.38465133300000004</v>
      </c>
      <c r="AA25" s="135">
        <f t="shared" si="12"/>
        <v>76.93026660000001</v>
      </c>
    </row>
    <row r="26" spans="2:27" x14ac:dyDescent="0.25">
      <c r="B26" s="358" t="str">
        <f>IF(BasePop!B27="","",BasePop!B27)</f>
        <v>Codajás</v>
      </c>
      <c r="C26" s="359"/>
      <c r="D26" s="183"/>
      <c r="F26" s="135">
        <f>'Mat.Inf.-APS'!AE25</f>
        <v>408.65895400000005</v>
      </c>
      <c r="H26" s="135">
        <f t="shared" si="1"/>
        <v>408.65895400000005</v>
      </c>
      <c r="I26" s="207">
        <f t="shared" si="2"/>
        <v>0.40819244834474894</v>
      </c>
      <c r="K26" s="135">
        <f t="shared" si="3"/>
        <v>286.0612678</v>
      </c>
      <c r="L26" s="151">
        <f t="shared" si="13"/>
        <v>8.1638489668949765E-2</v>
      </c>
      <c r="M26" s="135">
        <f t="shared" si="4"/>
        <v>122.59768620000003</v>
      </c>
      <c r="N26" s="151">
        <f t="shared" si="14"/>
        <v>5.2481886215753434E-2</v>
      </c>
      <c r="P26" s="135">
        <f t="shared" si="5"/>
        <v>402.52906969000003</v>
      </c>
      <c r="Q26" s="151">
        <f t="shared" si="15"/>
        <v>2.7570484225342464</v>
      </c>
      <c r="S26" s="135">
        <f t="shared" si="6"/>
        <v>6.1298843100000004</v>
      </c>
      <c r="T26" s="151">
        <f t="shared" si="7"/>
        <v>5.2481886215753433E-3</v>
      </c>
      <c r="U26" s="151">
        <f t="shared" si="8"/>
        <v>8.3971017945205492E-2</v>
      </c>
      <c r="V26" s="135">
        <f t="shared" si="9"/>
        <v>6.1298843100000004</v>
      </c>
      <c r="X26" s="135">
        <f t="shared" si="10"/>
        <v>20.432947700000003</v>
      </c>
      <c r="Y26" s="207">
        <f t="shared" si="11"/>
        <v>1.749396207191781E-2</v>
      </c>
      <c r="Z26" s="151">
        <f t="shared" si="16"/>
        <v>0.10216473850000002</v>
      </c>
      <c r="AA26" s="135">
        <f t="shared" si="12"/>
        <v>20.432947700000003</v>
      </c>
    </row>
    <row r="27" spans="2:27" x14ac:dyDescent="0.25">
      <c r="B27" s="358" t="str">
        <f>IF(BasePop!B28="","",BasePop!B28)</f>
        <v>Iranduba</v>
      </c>
      <c r="C27" s="359"/>
      <c r="D27" s="183"/>
      <c r="F27" s="135">
        <f>'Mat.Inf.-APS'!AE26</f>
        <v>872.53236950000007</v>
      </c>
      <c r="H27" s="135">
        <f t="shared" si="1"/>
        <v>872.53236950000007</v>
      </c>
      <c r="I27" s="207">
        <f t="shared" si="2"/>
        <v>0.87153632798230607</v>
      </c>
      <c r="K27" s="135">
        <f t="shared" si="3"/>
        <v>610.77265865000004</v>
      </c>
      <c r="L27" s="151">
        <f t="shared" si="13"/>
        <v>0.17430726559646118</v>
      </c>
      <c r="M27" s="135">
        <f t="shared" si="4"/>
        <v>261.75971085000003</v>
      </c>
      <c r="N27" s="151">
        <f t="shared" si="14"/>
        <v>0.11205467074058222</v>
      </c>
      <c r="P27" s="135">
        <f t="shared" si="5"/>
        <v>859.44438395750001</v>
      </c>
      <c r="Q27" s="151">
        <f t="shared" si="15"/>
        <v>5.8866053695719174</v>
      </c>
      <c r="S27" s="135">
        <f t="shared" si="6"/>
        <v>13.0879855425</v>
      </c>
      <c r="T27" s="151">
        <f t="shared" si="7"/>
        <v>1.120546707405822E-2</v>
      </c>
      <c r="U27" s="151">
        <f t="shared" si="8"/>
        <v>0.17928747318493152</v>
      </c>
      <c r="V27" s="135">
        <f t="shared" si="9"/>
        <v>13.0879855425</v>
      </c>
      <c r="X27" s="135">
        <f t="shared" si="10"/>
        <v>43.626618475000008</v>
      </c>
      <c r="Y27" s="207">
        <f t="shared" si="11"/>
        <v>3.7351556913527401E-2</v>
      </c>
      <c r="Z27" s="151">
        <f t="shared" si="16"/>
        <v>0.21813309237500006</v>
      </c>
      <c r="AA27" s="135">
        <f t="shared" si="12"/>
        <v>43.626618475000008</v>
      </c>
    </row>
    <row r="28" spans="2:27" x14ac:dyDescent="0.25">
      <c r="B28" s="358" t="str">
        <f>IF(BasePop!B29="","",BasePop!B29)</f>
        <v>Lábrea</v>
      </c>
      <c r="C28" s="359"/>
      <c r="D28" s="183"/>
      <c r="F28" s="135">
        <f>'Mat.Inf.-APS'!AE27</f>
        <v>690.06366000000003</v>
      </c>
      <c r="H28" s="135">
        <f t="shared" si="1"/>
        <v>690.06366000000003</v>
      </c>
      <c r="I28" s="207">
        <f t="shared" si="2"/>
        <v>0.68927591609589045</v>
      </c>
      <c r="K28" s="135">
        <f t="shared" si="3"/>
        <v>483.04456199999998</v>
      </c>
      <c r="L28" s="151">
        <f t="shared" si="13"/>
        <v>0.13785518321917806</v>
      </c>
      <c r="M28" s="135">
        <f t="shared" si="4"/>
        <v>207.01909800000004</v>
      </c>
      <c r="N28" s="151">
        <f t="shared" si="14"/>
        <v>8.8621189212328783E-2</v>
      </c>
      <c r="P28" s="135">
        <f t="shared" si="5"/>
        <v>679.71270509999999</v>
      </c>
      <c r="Q28" s="151">
        <f t="shared" si="15"/>
        <v>4.6555664732876716</v>
      </c>
      <c r="S28" s="135">
        <f t="shared" si="6"/>
        <v>10.3509549</v>
      </c>
      <c r="T28" s="151">
        <f t="shared" si="7"/>
        <v>8.8621189212328751E-3</v>
      </c>
      <c r="U28" s="151">
        <f t="shared" si="8"/>
        <v>0.141793902739726</v>
      </c>
      <c r="V28" s="135">
        <f t="shared" si="9"/>
        <v>10.3509549</v>
      </c>
      <c r="X28" s="135">
        <f t="shared" si="10"/>
        <v>34.503183</v>
      </c>
      <c r="Y28" s="207">
        <f t="shared" si="11"/>
        <v>2.954039640410959E-2</v>
      </c>
      <c r="Z28" s="151">
        <f t="shared" si="16"/>
        <v>0.17251591500000002</v>
      </c>
      <c r="AA28" s="135">
        <f t="shared" si="12"/>
        <v>34.503183</v>
      </c>
    </row>
    <row r="29" spans="2:27" x14ac:dyDescent="0.25">
      <c r="B29" s="358" t="str">
        <f>IF(BasePop!B30="","",BasePop!B30)</f>
        <v>Manacapuru</v>
      </c>
      <c r="C29" s="359"/>
      <c r="D29" s="183"/>
      <c r="F29" s="135">
        <f>'Mat.Inf.-APS'!AE28</f>
        <v>1798.6209780000004</v>
      </c>
      <c r="H29" s="135">
        <f t="shared" si="1"/>
        <v>1798.6209780000004</v>
      </c>
      <c r="I29" s="207">
        <f t="shared" si="2"/>
        <v>1.7965677577054802</v>
      </c>
      <c r="K29" s="135">
        <f t="shared" si="3"/>
        <v>1259.0346846000002</v>
      </c>
      <c r="L29" s="151">
        <f t="shared" si="13"/>
        <v>0.3593135515410959</v>
      </c>
      <c r="M29" s="135">
        <f t="shared" si="4"/>
        <v>539.58629340000016</v>
      </c>
      <c r="N29" s="151">
        <f t="shared" si="14"/>
        <v>0.2309872831335617</v>
      </c>
      <c r="P29" s="135">
        <f t="shared" si="5"/>
        <v>1771.6416633300003</v>
      </c>
      <c r="Q29" s="151">
        <f t="shared" si="15"/>
        <v>12.134531940616441</v>
      </c>
      <c r="S29" s="135">
        <f t="shared" si="6"/>
        <v>26.979314670000004</v>
      </c>
      <c r="T29" s="151">
        <f t="shared" si="7"/>
        <v>2.309872831335617E-2</v>
      </c>
      <c r="U29" s="151">
        <f t="shared" si="8"/>
        <v>0.36957965301369872</v>
      </c>
      <c r="V29" s="135">
        <f t="shared" si="9"/>
        <v>26.979314670000004</v>
      </c>
      <c r="X29" s="135">
        <f t="shared" si="10"/>
        <v>89.931048900000022</v>
      </c>
      <c r="Y29" s="207">
        <f t="shared" si="11"/>
        <v>7.6995761044520564E-2</v>
      </c>
      <c r="Z29" s="151">
        <f t="shared" si="16"/>
        <v>0.44965524450000011</v>
      </c>
      <c r="AA29" s="135">
        <f t="shared" si="12"/>
        <v>89.931048900000022</v>
      </c>
    </row>
    <row r="30" spans="2:27" x14ac:dyDescent="0.25">
      <c r="B30" s="358" t="str">
        <f>IF(BasePop!B31="","",BasePop!B31)</f>
        <v>Manaquiri</v>
      </c>
      <c r="C30" s="359"/>
      <c r="D30" s="183"/>
      <c r="F30" s="135">
        <f>'Mat.Inf.-APS'!AE29</f>
        <v>279.88290000000001</v>
      </c>
      <c r="H30" s="135">
        <f t="shared" si="1"/>
        <v>279.88290000000001</v>
      </c>
      <c r="I30" s="207">
        <f t="shared" si="2"/>
        <v>0.27956339897260279</v>
      </c>
      <c r="K30" s="135">
        <f t="shared" si="3"/>
        <v>195.91802999999999</v>
      </c>
      <c r="L30" s="151">
        <f t="shared" si="13"/>
        <v>5.5912679794520533E-2</v>
      </c>
      <c r="M30" s="135">
        <f t="shared" si="4"/>
        <v>83.964870000000019</v>
      </c>
      <c r="N30" s="151">
        <f t="shared" si="14"/>
        <v>3.5943865582191793E-2</v>
      </c>
      <c r="P30" s="135">
        <f t="shared" si="5"/>
        <v>275.68465650000002</v>
      </c>
      <c r="Q30" s="151">
        <f t="shared" si="15"/>
        <v>1.8882510719178083</v>
      </c>
      <c r="S30" s="135">
        <f t="shared" si="6"/>
        <v>4.1982435000000002</v>
      </c>
      <c r="T30" s="151">
        <f t="shared" si="7"/>
        <v>3.5943865582191781E-3</v>
      </c>
      <c r="U30" s="151">
        <f t="shared" si="8"/>
        <v>5.751018493150685E-2</v>
      </c>
      <c r="V30" s="135">
        <f t="shared" si="9"/>
        <v>4.1982435000000002</v>
      </c>
      <c r="X30" s="135">
        <f t="shared" si="10"/>
        <v>13.994145000000001</v>
      </c>
      <c r="Y30" s="207">
        <f t="shared" si="11"/>
        <v>1.1981288527397261E-2</v>
      </c>
      <c r="Z30" s="151">
        <f t="shared" si="16"/>
        <v>6.9970724999999998E-2</v>
      </c>
      <c r="AA30" s="135">
        <f t="shared" si="12"/>
        <v>13.994145000000001</v>
      </c>
    </row>
    <row r="31" spans="2:27" x14ac:dyDescent="0.25">
      <c r="B31" s="358" t="str">
        <f>IF(BasePop!B32="","",BasePop!B32)</f>
        <v>Manaus</v>
      </c>
      <c r="C31" s="359"/>
      <c r="D31" s="183"/>
      <c r="F31" s="135">
        <f>'Mat.Inf.-APS'!AE30</f>
        <v>27493.462193999996</v>
      </c>
      <c r="H31" s="135">
        <f t="shared" si="1"/>
        <v>27493.462193999996</v>
      </c>
      <c r="I31" s="207">
        <f t="shared" si="2"/>
        <v>27.462076963184931</v>
      </c>
      <c r="K31" s="135">
        <f t="shared" si="3"/>
        <v>19245.423535799997</v>
      </c>
      <c r="L31" s="151">
        <f t="shared" si="13"/>
        <v>5.4924153926369845</v>
      </c>
      <c r="M31" s="135">
        <f t="shared" si="4"/>
        <v>8248.0386581999992</v>
      </c>
      <c r="N31" s="151">
        <f t="shared" si="14"/>
        <v>3.5308384666952053</v>
      </c>
      <c r="P31" s="135">
        <f t="shared" si="5"/>
        <v>27081.060261089995</v>
      </c>
      <c r="Q31" s="151">
        <f t="shared" si="15"/>
        <v>185.48671411705476</v>
      </c>
      <c r="S31" s="135">
        <f t="shared" si="6"/>
        <v>412.40193290999991</v>
      </c>
      <c r="T31" s="151">
        <f t="shared" si="7"/>
        <v>0.35308384666952047</v>
      </c>
      <c r="U31" s="151">
        <f t="shared" si="8"/>
        <v>5.6493415467123276</v>
      </c>
      <c r="V31" s="135">
        <f t="shared" si="9"/>
        <v>412.40193290999991</v>
      </c>
      <c r="X31" s="135">
        <f t="shared" si="10"/>
        <v>1374.6731096999999</v>
      </c>
      <c r="Y31" s="207">
        <f t="shared" si="11"/>
        <v>1.1769461555650684</v>
      </c>
      <c r="Z31" s="151">
        <f t="shared" si="16"/>
        <v>6.8733655484999998</v>
      </c>
      <c r="AA31" s="135">
        <f t="shared" si="12"/>
        <v>1374.6731096999999</v>
      </c>
    </row>
    <row r="32" spans="2:27" x14ac:dyDescent="0.25">
      <c r="B32" s="358" t="str">
        <f>IF(BasePop!B33="","",BasePop!B33)</f>
        <v>Nova Olinda do Norte</v>
      </c>
      <c r="C32" s="359"/>
      <c r="D32" s="183"/>
      <c r="F32" s="135">
        <f>'Mat.Inf.-APS'!AE31</f>
        <v>552.46831199999997</v>
      </c>
      <c r="H32" s="135">
        <f t="shared" si="1"/>
        <v>552.46831199999997</v>
      </c>
      <c r="I32" s="207">
        <f t="shared" si="2"/>
        <v>0.55183764041095895</v>
      </c>
      <c r="K32" s="135">
        <f t="shared" si="3"/>
        <v>386.72781839999993</v>
      </c>
      <c r="L32" s="151">
        <f t="shared" si="13"/>
        <v>0.11036752808219175</v>
      </c>
      <c r="M32" s="135">
        <f t="shared" si="4"/>
        <v>165.74049360000001</v>
      </c>
      <c r="N32" s="151">
        <f t="shared" si="14"/>
        <v>7.0950553767123295E-2</v>
      </c>
      <c r="P32" s="135">
        <f t="shared" si="5"/>
        <v>544.18128731999991</v>
      </c>
      <c r="Q32" s="151">
        <f t="shared" si="15"/>
        <v>3.7272690912328761</v>
      </c>
      <c r="S32" s="135">
        <f t="shared" si="6"/>
        <v>8.28702468</v>
      </c>
      <c r="T32" s="151">
        <f t="shared" si="7"/>
        <v>7.0950553767123283E-3</v>
      </c>
      <c r="U32" s="151">
        <f t="shared" si="8"/>
        <v>0.11352088602739725</v>
      </c>
      <c r="V32" s="135">
        <f t="shared" si="9"/>
        <v>8.28702468</v>
      </c>
      <c r="X32" s="135">
        <f t="shared" si="10"/>
        <v>27.623415600000001</v>
      </c>
      <c r="Y32" s="207">
        <f t="shared" si="11"/>
        <v>2.3650184589041095E-2</v>
      </c>
      <c r="Z32" s="151">
        <f t="shared" si="16"/>
        <v>0.138117078</v>
      </c>
      <c r="AA32" s="135">
        <f t="shared" si="12"/>
        <v>27.623415600000001</v>
      </c>
    </row>
    <row r="33" spans="2:27" x14ac:dyDescent="0.25">
      <c r="B33" s="358" t="str">
        <f>IF(BasePop!B34="","",BasePop!B34)</f>
        <v>Novo Airão</v>
      </c>
      <c r="C33" s="359"/>
      <c r="D33" s="183"/>
      <c r="F33" s="135">
        <f>'Mat.Inf.-APS'!AE32</f>
        <v>309.70481849999999</v>
      </c>
      <c r="H33" s="135">
        <f t="shared" si="1"/>
        <v>309.70481849999999</v>
      </c>
      <c r="I33" s="207">
        <f t="shared" si="2"/>
        <v>0.30935127418664382</v>
      </c>
      <c r="K33" s="135">
        <f t="shared" si="3"/>
        <v>216.79337294999999</v>
      </c>
      <c r="L33" s="151">
        <f t="shared" si="13"/>
        <v>6.1870254837328761E-2</v>
      </c>
      <c r="M33" s="135">
        <f t="shared" si="4"/>
        <v>92.91144555000001</v>
      </c>
      <c r="N33" s="151">
        <f t="shared" si="14"/>
        <v>3.9773735252568498E-2</v>
      </c>
      <c r="P33" s="135">
        <f t="shared" si="5"/>
        <v>305.05924622250001</v>
      </c>
      <c r="Q33" s="151">
        <f t="shared" si="15"/>
        <v>2.0894468919349314</v>
      </c>
      <c r="S33" s="135">
        <f t="shared" si="6"/>
        <v>4.6455722774999995</v>
      </c>
      <c r="T33" s="151">
        <f t="shared" si="7"/>
        <v>3.9773735252568486E-3</v>
      </c>
      <c r="U33" s="151">
        <f t="shared" si="8"/>
        <v>6.3637976404109578E-2</v>
      </c>
      <c r="V33" s="135">
        <f t="shared" si="9"/>
        <v>4.6455722774999995</v>
      </c>
      <c r="X33" s="135">
        <f t="shared" si="10"/>
        <v>15.485240924999999</v>
      </c>
      <c r="Y33" s="207">
        <f t="shared" si="11"/>
        <v>1.3257911750856163E-2</v>
      </c>
      <c r="Z33" s="151">
        <f t="shared" si="16"/>
        <v>7.7426204624999995E-2</v>
      </c>
      <c r="AA33" s="135">
        <f t="shared" si="12"/>
        <v>15.485240924999999</v>
      </c>
    </row>
    <row r="34" spans="2:27" x14ac:dyDescent="0.25">
      <c r="B34" s="358" t="str">
        <f>IF(BasePop!B35="","",BasePop!B35)</f>
        <v>Pauini</v>
      </c>
      <c r="C34" s="359"/>
      <c r="D34" s="183"/>
      <c r="F34" s="135">
        <f>'Mat.Inf.-APS'!AE33</f>
        <v>331.22795750000006</v>
      </c>
      <c r="H34" s="135">
        <f t="shared" si="1"/>
        <v>331.22795750000006</v>
      </c>
      <c r="I34" s="207">
        <f t="shared" si="2"/>
        <v>0.3308498433932649</v>
      </c>
      <c r="K34" s="135">
        <f t="shared" si="3"/>
        <v>231.85957025000002</v>
      </c>
      <c r="L34" s="151">
        <f t="shared" si="13"/>
        <v>6.6169968678652963E-2</v>
      </c>
      <c r="M34" s="135">
        <f t="shared" si="4"/>
        <v>99.368387250000026</v>
      </c>
      <c r="N34" s="151">
        <f t="shared" si="14"/>
        <v>4.2537837007705491E-2</v>
      </c>
      <c r="P34" s="135">
        <f t="shared" si="5"/>
        <v>326.25953813750004</v>
      </c>
      <c r="Q34" s="151">
        <f t="shared" si="15"/>
        <v>2.2346543708047948</v>
      </c>
      <c r="S34" s="135">
        <f t="shared" si="6"/>
        <v>4.9684193625000006</v>
      </c>
      <c r="T34" s="151">
        <f t="shared" si="7"/>
        <v>4.2537837007705489E-3</v>
      </c>
      <c r="U34" s="151">
        <f t="shared" si="8"/>
        <v>6.8060539212328783E-2</v>
      </c>
      <c r="V34" s="135">
        <f t="shared" si="9"/>
        <v>4.9684193625000006</v>
      </c>
      <c r="X34" s="135">
        <f t="shared" si="10"/>
        <v>16.561397875000004</v>
      </c>
      <c r="Y34" s="207">
        <f t="shared" si="11"/>
        <v>1.4179279002568495E-2</v>
      </c>
      <c r="Z34" s="151">
        <f t="shared" si="16"/>
        <v>8.2806989375000029E-2</v>
      </c>
      <c r="AA34" s="135">
        <f t="shared" si="12"/>
        <v>16.561397875000004</v>
      </c>
    </row>
    <row r="35" spans="2:27" x14ac:dyDescent="0.25">
      <c r="B35" s="358" t="str">
        <f>IF(BasePop!B36="","",BasePop!B36)</f>
        <v>Presidente Figueiredo</v>
      </c>
      <c r="C35" s="359"/>
      <c r="D35" s="183"/>
      <c r="F35" s="135">
        <f>'Mat.Inf.-APS'!AE34</f>
        <v>478.34469100000001</v>
      </c>
      <c r="H35" s="135">
        <f t="shared" si="1"/>
        <v>478.34469100000001</v>
      </c>
      <c r="I35" s="207">
        <f t="shared" si="2"/>
        <v>0.47779863541666667</v>
      </c>
      <c r="K35" s="135">
        <f t="shared" si="3"/>
        <v>334.84128369999996</v>
      </c>
      <c r="L35" s="151">
        <f t="shared" si="13"/>
        <v>9.555972708333331E-2</v>
      </c>
      <c r="M35" s="135">
        <f t="shared" si="4"/>
        <v>143.50340730000002</v>
      </c>
      <c r="N35" s="151">
        <f t="shared" si="14"/>
        <v>6.1431253125000002E-2</v>
      </c>
      <c r="P35" s="135">
        <f t="shared" si="5"/>
        <v>471.16952063500003</v>
      </c>
      <c r="Q35" s="151">
        <f t="shared" si="15"/>
        <v>3.2271884975000003</v>
      </c>
      <c r="S35" s="135">
        <f t="shared" si="6"/>
        <v>7.1751703649999996</v>
      </c>
      <c r="T35" s="151">
        <f t="shared" si="7"/>
        <v>6.1431253125E-3</v>
      </c>
      <c r="U35" s="151">
        <f t="shared" si="8"/>
        <v>9.8290005E-2</v>
      </c>
      <c r="V35" s="135">
        <f t="shared" si="9"/>
        <v>7.1751703649999996</v>
      </c>
      <c r="X35" s="135">
        <f t="shared" si="10"/>
        <v>23.917234550000003</v>
      </c>
      <c r="Y35" s="207">
        <f t="shared" si="11"/>
        <v>2.0477084375000003E-2</v>
      </c>
      <c r="Z35" s="151">
        <f t="shared" si="16"/>
        <v>0.11958617275000001</v>
      </c>
      <c r="AA35" s="135">
        <f t="shared" si="12"/>
        <v>23.917234550000003</v>
      </c>
    </row>
    <row r="36" spans="2:27" x14ac:dyDescent="0.25">
      <c r="B36" s="358" t="str">
        <f>IF(BasePop!B37="","",BasePop!B37)</f>
        <v>Rio Preto da Eva</v>
      </c>
      <c r="C36" s="359"/>
      <c r="D36" s="183"/>
      <c r="F36" s="135">
        <f>'Mat.Inf.-APS'!AE35</f>
        <v>392.59715</v>
      </c>
      <c r="H36" s="135">
        <f t="shared" si="1"/>
        <v>392.59715</v>
      </c>
      <c r="I36" s="207">
        <f t="shared" si="2"/>
        <v>0.39214897973744295</v>
      </c>
      <c r="K36" s="135">
        <f t="shared" si="3"/>
        <v>274.81800499999997</v>
      </c>
      <c r="L36" s="151">
        <f t="shared" si="13"/>
        <v>7.8429795947488556E-2</v>
      </c>
      <c r="M36" s="135">
        <f t="shared" si="4"/>
        <v>117.77914500000001</v>
      </c>
      <c r="N36" s="151">
        <f t="shared" si="14"/>
        <v>5.0419154537671242E-2</v>
      </c>
      <c r="P36" s="135">
        <f t="shared" si="5"/>
        <v>386.70819274999997</v>
      </c>
      <c r="Q36" s="151">
        <f t="shared" si="15"/>
        <v>2.6486862517123284</v>
      </c>
      <c r="S36" s="135">
        <f t="shared" si="6"/>
        <v>5.8889572499999998</v>
      </c>
      <c r="T36" s="151">
        <f t="shared" si="7"/>
        <v>5.0419154537671229E-3</v>
      </c>
      <c r="U36" s="151">
        <f t="shared" si="8"/>
        <v>8.0670647260273967E-2</v>
      </c>
      <c r="V36" s="135">
        <f t="shared" si="9"/>
        <v>5.8889572499999998</v>
      </c>
      <c r="X36" s="135">
        <f t="shared" si="10"/>
        <v>19.6298575</v>
      </c>
      <c r="Y36" s="207">
        <f t="shared" si="11"/>
        <v>1.680638484589041E-2</v>
      </c>
      <c r="Z36" s="151">
        <f t="shared" si="16"/>
        <v>9.8149287500000001E-2</v>
      </c>
      <c r="AA36" s="135">
        <f t="shared" si="12"/>
        <v>19.6298575</v>
      </c>
    </row>
    <row r="37" spans="2:27" x14ac:dyDescent="0.25">
      <c r="B37" s="358" t="str">
        <f>IF(BasePop!B38="","",BasePop!B38)</f>
        <v>Santa Isabel do Rio Negro</v>
      </c>
      <c r="C37" s="359"/>
      <c r="D37" s="183"/>
      <c r="F37" s="135">
        <f>'Mat.Inf.-APS'!AE36</f>
        <v>345.56945500000006</v>
      </c>
      <c r="H37" s="135">
        <f t="shared" si="1"/>
        <v>345.56945500000006</v>
      </c>
      <c r="I37" s="207">
        <f t="shared" si="2"/>
        <v>0.34517496932077629</v>
      </c>
      <c r="K37" s="135">
        <f t="shared" si="3"/>
        <v>241.89861850000003</v>
      </c>
      <c r="L37" s="151">
        <f t="shared" si="13"/>
        <v>6.903499386415525E-2</v>
      </c>
      <c r="M37" s="135">
        <f t="shared" si="4"/>
        <v>103.67083650000004</v>
      </c>
      <c r="N37" s="151">
        <f t="shared" si="14"/>
        <v>4.437963891267125E-2</v>
      </c>
      <c r="P37" s="135">
        <f t="shared" si="5"/>
        <v>340.38591317500004</v>
      </c>
      <c r="Q37" s="151">
        <f t="shared" si="15"/>
        <v>2.3314103642123292</v>
      </c>
      <c r="S37" s="135">
        <f t="shared" si="6"/>
        <v>5.1835418250000007</v>
      </c>
      <c r="T37" s="151">
        <f t="shared" si="7"/>
        <v>4.437963891267124E-3</v>
      </c>
      <c r="U37" s="151">
        <f t="shared" si="8"/>
        <v>7.1007422260273984E-2</v>
      </c>
      <c r="V37" s="135">
        <f t="shared" si="9"/>
        <v>5.1835418250000007</v>
      </c>
      <c r="X37" s="135">
        <f t="shared" si="10"/>
        <v>17.278472750000002</v>
      </c>
      <c r="Y37" s="207">
        <f t="shared" si="11"/>
        <v>1.4793212970890411E-2</v>
      </c>
      <c r="Z37" s="151">
        <f t="shared" si="16"/>
        <v>8.639236375000002E-2</v>
      </c>
      <c r="AA37" s="135">
        <f t="shared" si="12"/>
        <v>17.278472750000002</v>
      </c>
    </row>
    <row r="38" spans="2:27" x14ac:dyDescent="0.25">
      <c r="B38" s="358" t="str">
        <f>IF(BasePop!B39="","",BasePop!B39)</f>
        <v>São Gabriel da Cachoeira</v>
      </c>
      <c r="C38" s="359"/>
      <c r="D38" s="183"/>
      <c r="F38" s="135">
        <f>'Mat.Inf.-APS'!AE37</f>
        <v>1130.2091129999999</v>
      </c>
      <c r="H38" s="135">
        <f t="shared" si="1"/>
        <v>1130.2091129999999</v>
      </c>
      <c r="I38" s="207">
        <f t="shared" si="2"/>
        <v>1.12891891994863</v>
      </c>
      <c r="K38" s="135">
        <f t="shared" si="3"/>
        <v>791.14637909999988</v>
      </c>
      <c r="L38" s="151">
        <f t="shared" si="13"/>
        <v>0.22578378398972596</v>
      </c>
      <c r="M38" s="135">
        <f t="shared" si="4"/>
        <v>339.06273390000001</v>
      </c>
      <c r="N38" s="151">
        <f t="shared" si="14"/>
        <v>0.1451467182791096</v>
      </c>
      <c r="P38" s="135">
        <f t="shared" si="5"/>
        <v>1113.2559763049999</v>
      </c>
      <c r="Q38" s="151">
        <f t="shared" si="15"/>
        <v>7.6250409335958897</v>
      </c>
      <c r="S38" s="135">
        <f t="shared" si="6"/>
        <v>16.953136694999998</v>
      </c>
      <c r="T38" s="151">
        <f t="shared" si="7"/>
        <v>1.4514671827910957E-2</v>
      </c>
      <c r="U38" s="151">
        <f t="shared" si="8"/>
        <v>0.23223474924657531</v>
      </c>
      <c r="V38" s="135">
        <f t="shared" si="9"/>
        <v>16.953136694999998</v>
      </c>
      <c r="X38" s="135">
        <f t="shared" si="10"/>
        <v>56.510455649999997</v>
      </c>
      <c r="Y38" s="207">
        <f t="shared" si="11"/>
        <v>4.8382239426369857E-2</v>
      </c>
      <c r="Z38" s="151">
        <f t="shared" si="16"/>
        <v>0.28255227824999996</v>
      </c>
      <c r="AA38" s="135">
        <f t="shared" si="12"/>
        <v>56.510455649999997</v>
      </c>
    </row>
    <row r="39" spans="2:27" x14ac:dyDescent="0.25">
      <c r="B39" s="358" t="str">
        <f>IF(BasePop!B40="","",BasePop!B40)</f>
        <v>Tapauá</v>
      </c>
      <c r="C39" s="359"/>
      <c r="D39" s="183"/>
      <c r="F39" s="135">
        <f>'Mat.Inf.-APS'!AE38</f>
        <v>377.87978250000003</v>
      </c>
      <c r="H39" s="135">
        <f t="shared" si="1"/>
        <v>377.87978250000003</v>
      </c>
      <c r="I39" s="207">
        <f t="shared" si="2"/>
        <v>0.37744841288527403</v>
      </c>
      <c r="K39" s="135">
        <f t="shared" si="3"/>
        <v>264.51584775000003</v>
      </c>
      <c r="L39" s="151">
        <f t="shared" si="13"/>
        <v>7.5489682577054795E-2</v>
      </c>
      <c r="M39" s="135">
        <f t="shared" si="4"/>
        <v>113.36393475000003</v>
      </c>
      <c r="N39" s="151">
        <f t="shared" si="14"/>
        <v>4.8529081656678096E-2</v>
      </c>
      <c r="P39" s="135">
        <f t="shared" si="5"/>
        <v>372.21158576250002</v>
      </c>
      <c r="Q39" s="151">
        <f t="shared" si="15"/>
        <v>2.5493944230308219</v>
      </c>
      <c r="S39" s="135">
        <f t="shared" si="6"/>
        <v>5.6681967375000006</v>
      </c>
      <c r="T39" s="151">
        <f t="shared" si="7"/>
        <v>4.8529081656678089E-3</v>
      </c>
      <c r="U39" s="151">
        <f t="shared" si="8"/>
        <v>7.7646530650684942E-2</v>
      </c>
      <c r="V39" s="135">
        <f t="shared" si="9"/>
        <v>5.6681967375000006</v>
      </c>
      <c r="X39" s="135">
        <f t="shared" si="10"/>
        <v>18.893989125000001</v>
      </c>
      <c r="Y39" s="207">
        <f t="shared" si="11"/>
        <v>1.617636055222603E-2</v>
      </c>
      <c r="Z39" s="151">
        <f t="shared" si="16"/>
        <v>9.446994562500001E-2</v>
      </c>
      <c r="AA39" s="135">
        <f t="shared" si="12"/>
        <v>18.893989125000001</v>
      </c>
    </row>
    <row r="40" spans="2:27" x14ac:dyDescent="0.25">
      <c r="B40" s="358" t="str">
        <f>IF(BasePop!B41="","",BasePop!B41)</f>
        <v/>
      </c>
      <c r="C40" s="359"/>
      <c r="D40" s="183"/>
      <c r="F40" s="135">
        <f>'Mat.Inf.-APS'!AE39</f>
        <v>0</v>
      </c>
      <c r="H40" s="135">
        <f t="shared" si="1"/>
        <v>0</v>
      </c>
      <c r="I40" s="207">
        <f t="shared" si="2"/>
        <v>0</v>
      </c>
      <c r="K40" s="135">
        <f t="shared" si="3"/>
        <v>0</v>
      </c>
      <c r="L40" s="151">
        <f t="shared" si="13"/>
        <v>0</v>
      </c>
      <c r="M40" s="135">
        <f t="shared" si="4"/>
        <v>0</v>
      </c>
      <c r="N40" s="151">
        <f t="shared" si="14"/>
        <v>0</v>
      </c>
      <c r="P40" s="135">
        <f t="shared" si="5"/>
        <v>0</v>
      </c>
      <c r="Q40" s="151">
        <f t="shared" si="15"/>
        <v>0</v>
      </c>
      <c r="S40" s="135">
        <f t="shared" si="6"/>
        <v>0</v>
      </c>
      <c r="T40" s="151">
        <f t="shared" si="7"/>
        <v>0</v>
      </c>
      <c r="U40" s="151">
        <f t="shared" si="8"/>
        <v>0</v>
      </c>
      <c r="V40" s="135">
        <f t="shared" si="9"/>
        <v>0</v>
      </c>
      <c r="X40" s="135">
        <f t="shared" si="10"/>
        <v>0</v>
      </c>
      <c r="Y40" s="207">
        <f t="shared" si="11"/>
        <v>0</v>
      </c>
      <c r="Z40" s="151">
        <f t="shared" si="16"/>
        <v>0</v>
      </c>
      <c r="AA40" s="135">
        <f t="shared" si="12"/>
        <v>0</v>
      </c>
    </row>
    <row r="41" spans="2:27" x14ac:dyDescent="0.25">
      <c r="B41" s="358" t="str">
        <f>IF(BasePop!B42="","",BasePop!B42)</f>
        <v/>
      </c>
      <c r="C41" s="359"/>
      <c r="D41" s="183"/>
      <c r="F41" s="135">
        <f>'Mat.Inf.-APS'!AE40</f>
        <v>0</v>
      </c>
      <c r="H41" s="135">
        <f t="shared" si="1"/>
        <v>0</v>
      </c>
      <c r="I41" s="207">
        <f t="shared" si="2"/>
        <v>0</v>
      </c>
      <c r="K41" s="135">
        <f t="shared" si="3"/>
        <v>0</v>
      </c>
      <c r="L41" s="151">
        <f t="shared" si="13"/>
        <v>0</v>
      </c>
      <c r="M41" s="135">
        <f t="shared" si="4"/>
        <v>0</v>
      </c>
      <c r="N41" s="151">
        <f t="shared" si="14"/>
        <v>0</v>
      </c>
      <c r="P41" s="135">
        <f t="shared" si="5"/>
        <v>0</v>
      </c>
      <c r="Q41" s="151">
        <f t="shared" si="15"/>
        <v>0</v>
      </c>
      <c r="S41" s="135">
        <f t="shared" si="6"/>
        <v>0</v>
      </c>
      <c r="T41" s="151">
        <f t="shared" si="7"/>
        <v>0</v>
      </c>
      <c r="U41" s="151">
        <f t="shared" si="8"/>
        <v>0</v>
      </c>
      <c r="V41" s="135">
        <f t="shared" si="9"/>
        <v>0</v>
      </c>
      <c r="X41" s="135">
        <f t="shared" si="10"/>
        <v>0</v>
      </c>
      <c r="Y41" s="207">
        <f t="shared" si="11"/>
        <v>0</v>
      </c>
      <c r="Z41" s="151">
        <f t="shared" si="16"/>
        <v>0</v>
      </c>
      <c r="AA41" s="135">
        <f t="shared" si="12"/>
        <v>0</v>
      </c>
    </row>
    <row r="42" spans="2:27" x14ac:dyDescent="0.25">
      <c r="B42" s="358" t="str">
        <f>IF(BasePop!B43="","",BasePop!B43)</f>
        <v/>
      </c>
      <c r="C42" s="359"/>
      <c r="D42" s="183"/>
      <c r="F42" s="135">
        <f>'Mat.Inf.-APS'!AE41</f>
        <v>0</v>
      </c>
      <c r="H42" s="135">
        <f t="shared" si="1"/>
        <v>0</v>
      </c>
      <c r="I42" s="207">
        <f t="shared" si="2"/>
        <v>0</v>
      </c>
      <c r="K42" s="135">
        <f t="shared" si="3"/>
        <v>0</v>
      </c>
      <c r="L42" s="151">
        <f t="shared" si="13"/>
        <v>0</v>
      </c>
      <c r="M42" s="135">
        <f t="shared" si="4"/>
        <v>0</v>
      </c>
      <c r="N42" s="151">
        <f t="shared" si="14"/>
        <v>0</v>
      </c>
      <c r="P42" s="135">
        <f t="shared" si="5"/>
        <v>0</v>
      </c>
      <c r="Q42" s="151">
        <f t="shared" si="15"/>
        <v>0</v>
      </c>
      <c r="S42" s="135">
        <f t="shared" si="6"/>
        <v>0</v>
      </c>
      <c r="T42" s="151">
        <f t="shared" si="7"/>
        <v>0</v>
      </c>
      <c r="U42" s="151">
        <f t="shared" si="8"/>
        <v>0</v>
      </c>
      <c r="V42" s="135">
        <f t="shared" si="9"/>
        <v>0</v>
      </c>
      <c r="X42" s="135">
        <f t="shared" si="10"/>
        <v>0</v>
      </c>
      <c r="Y42" s="207">
        <f t="shared" si="11"/>
        <v>0</v>
      </c>
      <c r="Z42" s="151">
        <f t="shared" si="16"/>
        <v>0</v>
      </c>
      <c r="AA42" s="135">
        <f t="shared" si="12"/>
        <v>0</v>
      </c>
    </row>
    <row r="43" spans="2:27" x14ac:dyDescent="0.25">
      <c r="B43" s="358" t="str">
        <f>IF(BasePop!B44="","",BasePop!B44)</f>
        <v/>
      </c>
      <c r="C43" s="359"/>
      <c r="D43" s="183"/>
      <c r="F43" s="135">
        <f>'Mat.Inf.-APS'!AE42</f>
        <v>0</v>
      </c>
      <c r="H43" s="135">
        <f t="shared" si="1"/>
        <v>0</v>
      </c>
      <c r="I43" s="207">
        <f t="shared" si="2"/>
        <v>0</v>
      </c>
      <c r="K43" s="135">
        <f t="shared" si="3"/>
        <v>0</v>
      </c>
      <c r="L43" s="151">
        <f t="shared" si="13"/>
        <v>0</v>
      </c>
      <c r="M43" s="135">
        <f t="shared" si="4"/>
        <v>0</v>
      </c>
      <c r="N43" s="151">
        <f t="shared" si="14"/>
        <v>0</v>
      </c>
      <c r="P43" s="135">
        <f t="shared" si="5"/>
        <v>0</v>
      </c>
      <c r="Q43" s="151">
        <f t="shared" si="15"/>
        <v>0</v>
      </c>
      <c r="S43" s="135">
        <f t="shared" si="6"/>
        <v>0</v>
      </c>
      <c r="T43" s="151">
        <f t="shared" si="7"/>
        <v>0</v>
      </c>
      <c r="U43" s="151">
        <f t="shared" si="8"/>
        <v>0</v>
      </c>
      <c r="V43" s="135">
        <f t="shared" si="9"/>
        <v>0</v>
      </c>
      <c r="X43" s="135">
        <f t="shared" si="10"/>
        <v>0</v>
      </c>
      <c r="Y43" s="207">
        <f t="shared" si="11"/>
        <v>0</v>
      </c>
      <c r="Z43" s="151">
        <f t="shared" si="16"/>
        <v>0</v>
      </c>
      <c r="AA43" s="135">
        <f t="shared" si="12"/>
        <v>0</v>
      </c>
    </row>
    <row r="44" spans="2:27" x14ac:dyDescent="0.25">
      <c r="B44" s="358" t="str">
        <f>IF(BasePop!B45="","",BasePop!B45)</f>
        <v/>
      </c>
      <c r="C44" s="359"/>
      <c r="D44" s="183"/>
      <c r="F44" s="135">
        <f>'Mat.Inf.-APS'!AE43</f>
        <v>0</v>
      </c>
      <c r="H44" s="135">
        <f t="shared" si="1"/>
        <v>0</v>
      </c>
      <c r="I44" s="207">
        <f t="shared" si="2"/>
        <v>0</v>
      </c>
      <c r="K44" s="135">
        <f t="shared" si="3"/>
        <v>0</v>
      </c>
      <c r="L44" s="151">
        <f t="shared" si="13"/>
        <v>0</v>
      </c>
      <c r="M44" s="135">
        <f t="shared" si="4"/>
        <v>0</v>
      </c>
      <c r="N44" s="151">
        <f t="shared" si="14"/>
        <v>0</v>
      </c>
      <c r="P44" s="135">
        <f t="shared" si="5"/>
        <v>0</v>
      </c>
      <c r="Q44" s="151">
        <f t="shared" si="15"/>
        <v>0</v>
      </c>
      <c r="S44" s="135">
        <f t="shared" si="6"/>
        <v>0</v>
      </c>
      <c r="T44" s="151">
        <f t="shared" si="7"/>
        <v>0</v>
      </c>
      <c r="U44" s="151">
        <f t="shared" si="8"/>
        <v>0</v>
      </c>
      <c r="V44" s="135">
        <f t="shared" si="9"/>
        <v>0</v>
      </c>
      <c r="X44" s="135">
        <f t="shared" si="10"/>
        <v>0</v>
      </c>
      <c r="Y44" s="207">
        <f t="shared" si="11"/>
        <v>0</v>
      </c>
      <c r="Z44" s="151">
        <f t="shared" si="16"/>
        <v>0</v>
      </c>
      <c r="AA44" s="135">
        <f t="shared" si="12"/>
        <v>0</v>
      </c>
    </row>
    <row r="45" spans="2:27" x14ac:dyDescent="0.25">
      <c r="B45" s="358" t="str">
        <f>IF(BasePop!B46="","",BasePop!B46)</f>
        <v/>
      </c>
      <c r="C45" s="359"/>
      <c r="D45" s="183"/>
      <c r="F45" s="135">
        <f>'Mat.Inf.-APS'!AE44</f>
        <v>0</v>
      </c>
      <c r="H45" s="135">
        <f t="shared" si="1"/>
        <v>0</v>
      </c>
      <c r="I45" s="207">
        <f t="shared" si="2"/>
        <v>0</v>
      </c>
      <c r="K45" s="135">
        <f t="shared" si="3"/>
        <v>0</v>
      </c>
      <c r="L45" s="151">
        <f t="shared" si="13"/>
        <v>0</v>
      </c>
      <c r="M45" s="135">
        <f t="shared" si="4"/>
        <v>0</v>
      </c>
      <c r="N45" s="151">
        <f t="shared" si="14"/>
        <v>0</v>
      </c>
      <c r="P45" s="135">
        <f t="shared" si="5"/>
        <v>0</v>
      </c>
      <c r="Q45" s="151">
        <f t="shared" si="15"/>
        <v>0</v>
      </c>
      <c r="S45" s="135">
        <f t="shared" si="6"/>
        <v>0</v>
      </c>
      <c r="T45" s="151">
        <f t="shared" si="7"/>
        <v>0</v>
      </c>
      <c r="U45" s="151">
        <f t="shared" si="8"/>
        <v>0</v>
      </c>
      <c r="V45" s="135">
        <f t="shared" si="9"/>
        <v>0</v>
      </c>
      <c r="X45" s="135">
        <f t="shared" si="10"/>
        <v>0</v>
      </c>
      <c r="Y45" s="207">
        <f t="shared" si="11"/>
        <v>0</v>
      </c>
      <c r="Z45" s="151">
        <f t="shared" si="16"/>
        <v>0</v>
      </c>
      <c r="AA45" s="135">
        <f t="shared" si="12"/>
        <v>0</v>
      </c>
    </row>
    <row r="46" spans="2:27" x14ac:dyDescent="0.25">
      <c r="B46" s="358" t="str">
        <f>IF(BasePop!B47="","",BasePop!B47)</f>
        <v/>
      </c>
      <c r="C46" s="359"/>
      <c r="D46" s="183"/>
      <c r="F46" s="135">
        <f>'Mat.Inf.-APS'!AE45</f>
        <v>0</v>
      </c>
      <c r="H46" s="135">
        <f t="shared" si="1"/>
        <v>0</v>
      </c>
      <c r="I46" s="207">
        <f t="shared" si="2"/>
        <v>0</v>
      </c>
      <c r="K46" s="135">
        <f t="shared" si="3"/>
        <v>0</v>
      </c>
      <c r="L46" s="151">
        <f t="shared" si="13"/>
        <v>0</v>
      </c>
      <c r="M46" s="135">
        <f t="shared" si="4"/>
        <v>0</v>
      </c>
      <c r="N46" s="151">
        <f t="shared" si="14"/>
        <v>0</v>
      </c>
      <c r="P46" s="135">
        <f t="shared" si="5"/>
        <v>0</v>
      </c>
      <c r="Q46" s="151">
        <f t="shared" si="15"/>
        <v>0</v>
      </c>
      <c r="S46" s="135">
        <f t="shared" si="6"/>
        <v>0</v>
      </c>
      <c r="T46" s="151">
        <f t="shared" si="7"/>
        <v>0</v>
      </c>
      <c r="U46" s="151">
        <f t="shared" si="8"/>
        <v>0</v>
      </c>
      <c r="V46" s="135">
        <f t="shared" si="9"/>
        <v>0</v>
      </c>
      <c r="X46" s="135">
        <f t="shared" si="10"/>
        <v>0</v>
      </c>
      <c r="Y46" s="207">
        <f t="shared" si="11"/>
        <v>0</v>
      </c>
      <c r="Z46" s="151">
        <f t="shared" si="16"/>
        <v>0</v>
      </c>
      <c r="AA46" s="135">
        <f t="shared" si="12"/>
        <v>0</v>
      </c>
    </row>
    <row r="47" spans="2:27" x14ac:dyDescent="0.25">
      <c r="B47" s="358" t="str">
        <f>IF(BasePop!B48="","",BasePop!B48)</f>
        <v/>
      </c>
      <c r="C47" s="359"/>
      <c r="D47" s="183"/>
      <c r="F47" s="135">
        <f>'Mat.Inf.-APS'!AE46</f>
        <v>0</v>
      </c>
      <c r="H47" s="135">
        <f t="shared" si="1"/>
        <v>0</v>
      </c>
      <c r="I47" s="207">
        <f t="shared" si="2"/>
        <v>0</v>
      </c>
      <c r="K47" s="135">
        <f t="shared" si="3"/>
        <v>0</v>
      </c>
      <c r="L47" s="151">
        <f t="shared" si="13"/>
        <v>0</v>
      </c>
      <c r="M47" s="135">
        <f t="shared" si="4"/>
        <v>0</v>
      </c>
      <c r="N47" s="151">
        <f t="shared" si="14"/>
        <v>0</v>
      </c>
      <c r="P47" s="135">
        <f t="shared" si="5"/>
        <v>0</v>
      </c>
      <c r="Q47" s="151">
        <f t="shared" si="15"/>
        <v>0</v>
      </c>
      <c r="S47" s="135">
        <f t="shared" si="6"/>
        <v>0</v>
      </c>
      <c r="T47" s="151">
        <f t="shared" si="7"/>
        <v>0</v>
      </c>
      <c r="U47" s="151">
        <f t="shared" si="8"/>
        <v>0</v>
      </c>
      <c r="V47" s="135">
        <f t="shared" si="9"/>
        <v>0</v>
      </c>
      <c r="X47" s="135">
        <f t="shared" si="10"/>
        <v>0</v>
      </c>
      <c r="Y47" s="207">
        <f t="shared" si="11"/>
        <v>0</v>
      </c>
      <c r="Z47" s="151">
        <f t="shared" si="16"/>
        <v>0</v>
      </c>
      <c r="AA47" s="135">
        <f t="shared" si="12"/>
        <v>0</v>
      </c>
    </row>
    <row r="48" spans="2:27" x14ac:dyDescent="0.25">
      <c r="B48" s="358" t="str">
        <f>IF(BasePop!B49="","",BasePop!B49)</f>
        <v/>
      </c>
      <c r="C48" s="359"/>
      <c r="D48" s="183"/>
      <c r="F48" s="135">
        <f>'Mat.Inf.-APS'!AE47</f>
        <v>0</v>
      </c>
      <c r="H48" s="135">
        <f t="shared" si="1"/>
        <v>0</v>
      </c>
      <c r="I48" s="207">
        <f t="shared" si="2"/>
        <v>0</v>
      </c>
      <c r="K48" s="135">
        <f t="shared" si="3"/>
        <v>0</v>
      </c>
      <c r="L48" s="151">
        <f t="shared" si="13"/>
        <v>0</v>
      </c>
      <c r="M48" s="135">
        <f t="shared" si="4"/>
        <v>0</v>
      </c>
      <c r="N48" s="151">
        <f t="shared" si="14"/>
        <v>0</v>
      </c>
      <c r="P48" s="135">
        <f t="shared" si="5"/>
        <v>0</v>
      </c>
      <c r="Q48" s="151">
        <f t="shared" si="15"/>
        <v>0</v>
      </c>
      <c r="S48" s="135">
        <f t="shared" si="6"/>
        <v>0</v>
      </c>
      <c r="T48" s="151">
        <f t="shared" si="7"/>
        <v>0</v>
      </c>
      <c r="U48" s="151">
        <f t="shared" si="8"/>
        <v>0</v>
      </c>
      <c r="V48" s="135">
        <f t="shared" si="9"/>
        <v>0</v>
      </c>
      <c r="X48" s="135">
        <f t="shared" si="10"/>
        <v>0</v>
      </c>
      <c r="Y48" s="207">
        <f t="shared" si="11"/>
        <v>0</v>
      </c>
      <c r="Z48" s="151">
        <f t="shared" si="16"/>
        <v>0</v>
      </c>
      <c r="AA48" s="135">
        <f t="shared" si="12"/>
        <v>0</v>
      </c>
    </row>
    <row r="49" spans="2:27" x14ac:dyDescent="0.25">
      <c r="B49" s="358" t="str">
        <f>IF(BasePop!B50="","",BasePop!B50)</f>
        <v/>
      </c>
      <c r="C49" s="359"/>
      <c r="D49" s="183"/>
      <c r="F49" s="135">
        <f>'Mat.Inf.-APS'!AE48</f>
        <v>0</v>
      </c>
      <c r="H49" s="135">
        <f t="shared" si="1"/>
        <v>0</v>
      </c>
      <c r="I49" s="207">
        <f t="shared" si="2"/>
        <v>0</v>
      </c>
      <c r="K49" s="135">
        <f t="shared" si="3"/>
        <v>0</v>
      </c>
      <c r="L49" s="151">
        <f t="shared" si="13"/>
        <v>0</v>
      </c>
      <c r="M49" s="135">
        <f t="shared" si="4"/>
        <v>0</v>
      </c>
      <c r="N49" s="151">
        <f t="shared" si="14"/>
        <v>0</v>
      </c>
      <c r="P49" s="135">
        <f t="shared" si="5"/>
        <v>0</v>
      </c>
      <c r="Q49" s="151">
        <f t="shared" si="15"/>
        <v>0</v>
      </c>
      <c r="S49" s="135">
        <f t="shared" si="6"/>
        <v>0</v>
      </c>
      <c r="T49" s="151">
        <f t="shared" si="7"/>
        <v>0</v>
      </c>
      <c r="U49" s="151">
        <f t="shared" si="8"/>
        <v>0</v>
      </c>
      <c r="V49" s="135">
        <f t="shared" si="9"/>
        <v>0</v>
      </c>
      <c r="X49" s="135">
        <f t="shared" si="10"/>
        <v>0</v>
      </c>
      <c r="Y49" s="207">
        <f t="shared" si="11"/>
        <v>0</v>
      </c>
      <c r="Z49" s="151">
        <f t="shared" si="16"/>
        <v>0</v>
      </c>
      <c r="AA49" s="135">
        <f t="shared" si="12"/>
        <v>0</v>
      </c>
    </row>
    <row r="50" spans="2:27" x14ac:dyDescent="0.25">
      <c r="B50" s="358" t="str">
        <f>IF(BasePop!B51="","",BasePop!B51)</f>
        <v/>
      </c>
      <c r="C50" s="359"/>
      <c r="D50" s="183"/>
      <c r="F50" s="135">
        <f>'Mat.Inf.-APS'!AE49</f>
        <v>0</v>
      </c>
      <c r="H50" s="135">
        <f t="shared" si="1"/>
        <v>0</v>
      </c>
      <c r="I50" s="207">
        <f t="shared" si="2"/>
        <v>0</v>
      </c>
      <c r="K50" s="135">
        <f t="shared" si="3"/>
        <v>0</v>
      </c>
      <c r="L50" s="151">
        <f t="shared" si="13"/>
        <v>0</v>
      </c>
      <c r="M50" s="135">
        <f t="shared" si="4"/>
        <v>0</v>
      </c>
      <c r="N50" s="151">
        <f t="shared" si="14"/>
        <v>0</v>
      </c>
      <c r="P50" s="135">
        <f t="shared" si="5"/>
        <v>0</v>
      </c>
      <c r="Q50" s="151">
        <f t="shared" si="15"/>
        <v>0</v>
      </c>
      <c r="S50" s="135">
        <f t="shared" si="6"/>
        <v>0</v>
      </c>
      <c r="T50" s="151">
        <f t="shared" si="7"/>
        <v>0</v>
      </c>
      <c r="U50" s="151">
        <f t="shared" si="8"/>
        <v>0</v>
      </c>
      <c r="V50" s="135">
        <f t="shared" si="9"/>
        <v>0</v>
      </c>
      <c r="X50" s="135">
        <f t="shared" si="10"/>
        <v>0</v>
      </c>
      <c r="Y50" s="207">
        <f t="shared" si="11"/>
        <v>0</v>
      </c>
      <c r="Z50" s="151">
        <f t="shared" si="16"/>
        <v>0</v>
      </c>
      <c r="AA50" s="135">
        <f t="shared" si="12"/>
        <v>0</v>
      </c>
    </row>
    <row r="51" spans="2:27" x14ac:dyDescent="0.25">
      <c r="B51" s="358" t="str">
        <f>IF(BasePop!B52="","",BasePop!B52)</f>
        <v/>
      </c>
      <c r="C51" s="359"/>
      <c r="D51" s="183"/>
      <c r="F51" s="135">
        <f>'Mat.Inf.-APS'!AE50</f>
        <v>0</v>
      </c>
      <c r="H51" s="135">
        <f t="shared" si="1"/>
        <v>0</v>
      </c>
      <c r="I51" s="207">
        <f t="shared" si="2"/>
        <v>0</v>
      </c>
      <c r="K51" s="135">
        <f t="shared" si="3"/>
        <v>0</v>
      </c>
      <c r="L51" s="151">
        <f t="shared" si="13"/>
        <v>0</v>
      </c>
      <c r="M51" s="135">
        <f t="shared" si="4"/>
        <v>0</v>
      </c>
      <c r="N51" s="151">
        <f t="shared" si="14"/>
        <v>0</v>
      </c>
      <c r="P51" s="135">
        <f t="shared" si="5"/>
        <v>0</v>
      </c>
      <c r="Q51" s="151">
        <f t="shared" si="15"/>
        <v>0</v>
      </c>
      <c r="S51" s="135">
        <f t="shared" si="6"/>
        <v>0</v>
      </c>
      <c r="T51" s="151">
        <f t="shared" si="7"/>
        <v>0</v>
      </c>
      <c r="U51" s="151">
        <f t="shared" si="8"/>
        <v>0</v>
      </c>
      <c r="V51" s="135">
        <f t="shared" si="9"/>
        <v>0</v>
      </c>
      <c r="X51" s="135">
        <f t="shared" si="10"/>
        <v>0</v>
      </c>
      <c r="Y51" s="207">
        <f t="shared" si="11"/>
        <v>0</v>
      </c>
      <c r="Z51" s="151">
        <f t="shared" si="16"/>
        <v>0</v>
      </c>
      <c r="AA51" s="135">
        <f t="shared" si="12"/>
        <v>0</v>
      </c>
    </row>
    <row r="52" spans="2:27" x14ac:dyDescent="0.25">
      <c r="B52" s="358" t="str">
        <f>IF(BasePop!B53="","",BasePop!B53)</f>
        <v/>
      </c>
      <c r="C52" s="359"/>
      <c r="D52" s="183"/>
      <c r="F52" s="135">
        <f>'Mat.Inf.-APS'!AE51</f>
        <v>0</v>
      </c>
      <c r="H52" s="135">
        <f t="shared" si="1"/>
        <v>0</v>
      </c>
      <c r="I52" s="207">
        <f t="shared" si="2"/>
        <v>0</v>
      </c>
      <c r="K52" s="135">
        <f t="shared" si="3"/>
        <v>0</v>
      </c>
      <c r="L52" s="151">
        <f t="shared" si="13"/>
        <v>0</v>
      </c>
      <c r="M52" s="135">
        <f t="shared" si="4"/>
        <v>0</v>
      </c>
      <c r="N52" s="151">
        <f t="shared" si="14"/>
        <v>0</v>
      </c>
      <c r="P52" s="135">
        <f t="shared" si="5"/>
        <v>0</v>
      </c>
      <c r="Q52" s="151">
        <f t="shared" si="15"/>
        <v>0</v>
      </c>
      <c r="S52" s="135">
        <f t="shared" si="6"/>
        <v>0</v>
      </c>
      <c r="T52" s="151">
        <f t="shared" si="7"/>
        <v>0</v>
      </c>
      <c r="U52" s="151">
        <f t="shared" si="8"/>
        <v>0</v>
      </c>
      <c r="V52" s="135">
        <f t="shared" si="9"/>
        <v>0</v>
      </c>
      <c r="X52" s="135">
        <f t="shared" si="10"/>
        <v>0</v>
      </c>
      <c r="Y52" s="207">
        <f t="shared" si="11"/>
        <v>0</v>
      </c>
      <c r="Z52" s="151">
        <f t="shared" si="16"/>
        <v>0</v>
      </c>
      <c r="AA52" s="135">
        <f t="shared" si="12"/>
        <v>0</v>
      </c>
    </row>
    <row r="53" spans="2:27" x14ac:dyDescent="0.25">
      <c r="B53" s="358" t="str">
        <f>IF(BasePop!B54="","",BasePop!B54)</f>
        <v/>
      </c>
      <c r="C53" s="359"/>
      <c r="D53" s="183"/>
      <c r="F53" s="135">
        <f>'Mat.Inf.-APS'!AE52</f>
        <v>0</v>
      </c>
      <c r="H53" s="135">
        <f t="shared" si="1"/>
        <v>0</v>
      </c>
      <c r="I53" s="207">
        <f t="shared" si="2"/>
        <v>0</v>
      </c>
      <c r="K53" s="135">
        <f t="shared" si="3"/>
        <v>0</v>
      </c>
      <c r="L53" s="151">
        <f t="shared" si="13"/>
        <v>0</v>
      </c>
      <c r="M53" s="135">
        <f t="shared" si="4"/>
        <v>0</v>
      </c>
      <c r="N53" s="151">
        <f t="shared" si="14"/>
        <v>0</v>
      </c>
      <c r="P53" s="135">
        <f t="shared" si="5"/>
        <v>0</v>
      </c>
      <c r="Q53" s="151">
        <f t="shared" si="15"/>
        <v>0</v>
      </c>
      <c r="S53" s="135">
        <f t="shared" si="6"/>
        <v>0</v>
      </c>
      <c r="T53" s="151">
        <f t="shared" si="7"/>
        <v>0</v>
      </c>
      <c r="U53" s="151">
        <f t="shared" si="8"/>
        <v>0</v>
      </c>
      <c r="V53" s="135">
        <f t="shared" si="9"/>
        <v>0</v>
      </c>
      <c r="X53" s="135">
        <f t="shared" si="10"/>
        <v>0</v>
      </c>
      <c r="Y53" s="207">
        <f t="shared" si="11"/>
        <v>0</v>
      </c>
      <c r="Z53" s="151">
        <f t="shared" si="16"/>
        <v>0</v>
      </c>
      <c r="AA53" s="135">
        <f t="shared" si="12"/>
        <v>0</v>
      </c>
    </row>
    <row r="54" spans="2:27" x14ac:dyDescent="0.25">
      <c r="B54" s="358" t="str">
        <f>IF(BasePop!B55="","",BasePop!B55)</f>
        <v/>
      </c>
      <c r="C54" s="359"/>
      <c r="D54" s="183"/>
      <c r="F54" s="135">
        <f>'Mat.Inf.-APS'!AE53</f>
        <v>0</v>
      </c>
      <c r="H54" s="135">
        <f t="shared" si="1"/>
        <v>0</v>
      </c>
      <c r="I54" s="207">
        <f t="shared" si="2"/>
        <v>0</v>
      </c>
      <c r="K54" s="135">
        <f t="shared" si="3"/>
        <v>0</v>
      </c>
      <c r="L54" s="151">
        <f t="shared" si="13"/>
        <v>0</v>
      </c>
      <c r="M54" s="135">
        <f t="shared" si="4"/>
        <v>0</v>
      </c>
      <c r="N54" s="151">
        <f t="shared" si="14"/>
        <v>0</v>
      </c>
      <c r="P54" s="135">
        <f t="shared" si="5"/>
        <v>0</v>
      </c>
      <c r="Q54" s="151">
        <f t="shared" si="15"/>
        <v>0</v>
      </c>
      <c r="S54" s="135">
        <f t="shared" si="6"/>
        <v>0</v>
      </c>
      <c r="T54" s="151">
        <f t="shared" si="7"/>
        <v>0</v>
      </c>
      <c r="U54" s="151">
        <f t="shared" si="8"/>
        <v>0</v>
      </c>
      <c r="V54" s="135">
        <f t="shared" si="9"/>
        <v>0</v>
      </c>
      <c r="X54" s="135">
        <f t="shared" si="10"/>
        <v>0</v>
      </c>
      <c r="Y54" s="207">
        <f t="shared" si="11"/>
        <v>0</v>
      </c>
      <c r="Z54" s="151">
        <f t="shared" si="16"/>
        <v>0</v>
      </c>
      <c r="AA54" s="135">
        <f t="shared" si="12"/>
        <v>0</v>
      </c>
    </row>
    <row r="55" spans="2:27" x14ac:dyDescent="0.25">
      <c r="B55" s="358" t="str">
        <f>IF(BasePop!B56="","",BasePop!B56)</f>
        <v/>
      </c>
      <c r="C55" s="359"/>
      <c r="D55" s="183"/>
      <c r="F55" s="135">
        <f>'Mat.Inf.-APS'!AE54</f>
        <v>0</v>
      </c>
      <c r="H55" s="135">
        <f t="shared" si="1"/>
        <v>0</v>
      </c>
      <c r="I55" s="207">
        <f t="shared" si="2"/>
        <v>0</v>
      </c>
      <c r="K55" s="135">
        <f t="shared" si="3"/>
        <v>0</v>
      </c>
      <c r="L55" s="151">
        <f t="shared" si="13"/>
        <v>0</v>
      </c>
      <c r="M55" s="135">
        <f t="shared" si="4"/>
        <v>0</v>
      </c>
      <c r="N55" s="151">
        <f t="shared" si="14"/>
        <v>0</v>
      </c>
      <c r="P55" s="135">
        <f t="shared" si="5"/>
        <v>0</v>
      </c>
      <c r="Q55" s="151">
        <f t="shared" si="15"/>
        <v>0</v>
      </c>
      <c r="S55" s="135">
        <f t="shared" si="6"/>
        <v>0</v>
      </c>
      <c r="T55" s="151">
        <f t="shared" si="7"/>
        <v>0</v>
      </c>
      <c r="U55" s="151">
        <f t="shared" si="8"/>
        <v>0</v>
      </c>
      <c r="V55" s="135">
        <f t="shared" si="9"/>
        <v>0</v>
      </c>
      <c r="X55" s="135">
        <f t="shared" si="10"/>
        <v>0</v>
      </c>
      <c r="Y55" s="207">
        <f t="shared" si="11"/>
        <v>0</v>
      </c>
      <c r="Z55" s="151">
        <f t="shared" si="16"/>
        <v>0</v>
      </c>
      <c r="AA55" s="135">
        <f t="shared" si="12"/>
        <v>0</v>
      </c>
    </row>
    <row r="56" spans="2:27" x14ac:dyDescent="0.25">
      <c r="B56" s="358" t="str">
        <f>IF(BasePop!B57="","",BasePop!B57)</f>
        <v/>
      </c>
      <c r="C56" s="359"/>
      <c r="D56" s="183"/>
      <c r="F56" s="135">
        <f>'Mat.Inf.-APS'!AE55</f>
        <v>0</v>
      </c>
      <c r="H56" s="135">
        <f t="shared" si="1"/>
        <v>0</v>
      </c>
      <c r="I56" s="207">
        <f t="shared" si="2"/>
        <v>0</v>
      </c>
      <c r="K56" s="135">
        <f t="shared" si="3"/>
        <v>0</v>
      </c>
      <c r="L56" s="151">
        <f t="shared" si="13"/>
        <v>0</v>
      </c>
      <c r="M56" s="135">
        <f t="shared" si="4"/>
        <v>0</v>
      </c>
      <c r="N56" s="151">
        <f t="shared" si="14"/>
        <v>0</v>
      </c>
      <c r="P56" s="135">
        <f t="shared" si="5"/>
        <v>0</v>
      </c>
      <c r="Q56" s="151">
        <f t="shared" si="15"/>
        <v>0</v>
      </c>
      <c r="S56" s="135">
        <f t="shared" si="6"/>
        <v>0</v>
      </c>
      <c r="T56" s="151">
        <f t="shared" si="7"/>
        <v>0</v>
      </c>
      <c r="U56" s="151">
        <f t="shared" si="8"/>
        <v>0</v>
      </c>
      <c r="V56" s="135">
        <f t="shared" si="9"/>
        <v>0</v>
      </c>
      <c r="X56" s="135">
        <f t="shared" si="10"/>
        <v>0</v>
      </c>
      <c r="Y56" s="207">
        <f t="shared" si="11"/>
        <v>0</v>
      </c>
      <c r="Z56" s="151">
        <f t="shared" si="16"/>
        <v>0</v>
      </c>
      <c r="AA56" s="135">
        <f t="shared" si="12"/>
        <v>0</v>
      </c>
    </row>
    <row r="57" spans="2:27" x14ac:dyDescent="0.25">
      <c r="B57" s="358" t="str">
        <f>IF(BasePop!B58="","",BasePop!B58)</f>
        <v/>
      </c>
      <c r="C57" s="359"/>
      <c r="D57" s="183"/>
      <c r="F57" s="135">
        <f>'Mat.Inf.-APS'!AE56</f>
        <v>0</v>
      </c>
      <c r="H57" s="135">
        <f t="shared" si="1"/>
        <v>0</v>
      </c>
      <c r="I57" s="207">
        <f t="shared" si="2"/>
        <v>0</v>
      </c>
      <c r="K57" s="135">
        <f t="shared" si="3"/>
        <v>0</v>
      </c>
      <c r="L57" s="151">
        <f t="shared" si="13"/>
        <v>0</v>
      </c>
      <c r="M57" s="135">
        <f t="shared" si="4"/>
        <v>0</v>
      </c>
      <c r="N57" s="151">
        <f t="shared" si="14"/>
        <v>0</v>
      </c>
      <c r="P57" s="135">
        <f t="shared" si="5"/>
        <v>0</v>
      </c>
      <c r="Q57" s="151">
        <f t="shared" si="15"/>
        <v>0</v>
      </c>
      <c r="S57" s="135">
        <f t="shared" si="6"/>
        <v>0</v>
      </c>
      <c r="T57" s="151">
        <f t="shared" si="7"/>
        <v>0</v>
      </c>
      <c r="U57" s="151">
        <f t="shared" si="8"/>
        <v>0</v>
      </c>
      <c r="V57" s="135">
        <f t="shared" si="9"/>
        <v>0</v>
      </c>
      <c r="X57" s="135">
        <f t="shared" si="10"/>
        <v>0</v>
      </c>
      <c r="Y57" s="207">
        <f t="shared" si="11"/>
        <v>0</v>
      </c>
      <c r="Z57" s="151">
        <f t="shared" si="16"/>
        <v>0</v>
      </c>
      <c r="AA57" s="135">
        <f t="shared" si="12"/>
        <v>0</v>
      </c>
    </row>
    <row r="58" spans="2:27" x14ac:dyDescent="0.25">
      <c r="B58" s="358" t="str">
        <f>IF(BasePop!B59="","",BasePop!B59)</f>
        <v/>
      </c>
      <c r="C58" s="359"/>
      <c r="D58" s="183"/>
      <c r="F58" s="135">
        <f>'Mat.Inf.-APS'!AE57</f>
        <v>0</v>
      </c>
      <c r="H58" s="135">
        <f t="shared" si="1"/>
        <v>0</v>
      </c>
      <c r="I58" s="207">
        <f t="shared" si="2"/>
        <v>0</v>
      </c>
      <c r="K58" s="135">
        <f t="shared" si="3"/>
        <v>0</v>
      </c>
      <c r="L58" s="151">
        <f t="shared" si="13"/>
        <v>0</v>
      </c>
      <c r="M58" s="135">
        <f t="shared" si="4"/>
        <v>0</v>
      </c>
      <c r="N58" s="151">
        <f t="shared" si="14"/>
        <v>0</v>
      </c>
      <c r="P58" s="135">
        <f t="shared" si="5"/>
        <v>0</v>
      </c>
      <c r="Q58" s="151">
        <f t="shared" si="15"/>
        <v>0</v>
      </c>
      <c r="S58" s="135">
        <f t="shared" si="6"/>
        <v>0</v>
      </c>
      <c r="T58" s="151">
        <f t="shared" si="7"/>
        <v>0</v>
      </c>
      <c r="U58" s="151">
        <f t="shared" si="8"/>
        <v>0</v>
      </c>
      <c r="V58" s="135">
        <f t="shared" si="9"/>
        <v>0</v>
      </c>
      <c r="X58" s="135">
        <f t="shared" si="10"/>
        <v>0</v>
      </c>
      <c r="Y58" s="207">
        <f t="shared" si="11"/>
        <v>0</v>
      </c>
      <c r="Z58" s="151">
        <f t="shared" si="16"/>
        <v>0</v>
      </c>
      <c r="AA58" s="135">
        <f t="shared" si="12"/>
        <v>0</v>
      </c>
    </row>
    <row r="59" spans="2:27" x14ac:dyDescent="0.25">
      <c r="B59" s="358" t="str">
        <f>IF(BasePop!B60="","",BasePop!B60)</f>
        <v/>
      </c>
      <c r="C59" s="359"/>
      <c r="D59" s="183"/>
      <c r="E59" s="114"/>
      <c r="F59" s="135">
        <f>'Mat.Inf.-APS'!AE58</f>
        <v>0</v>
      </c>
      <c r="G59" s="114"/>
      <c r="H59" s="135">
        <f t="shared" si="1"/>
        <v>0</v>
      </c>
      <c r="I59" s="207">
        <f t="shared" si="2"/>
        <v>0</v>
      </c>
      <c r="J59" s="114"/>
      <c r="K59" s="135">
        <f t="shared" si="3"/>
        <v>0</v>
      </c>
      <c r="L59" s="151">
        <f t="shared" si="13"/>
        <v>0</v>
      </c>
      <c r="M59" s="135">
        <f t="shared" si="4"/>
        <v>0</v>
      </c>
      <c r="N59" s="151">
        <f t="shared" si="14"/>
        <v>0</v>
      </c>
      <c r="O59" s="114"/>
      <c r="P59" s="135">
        <f t="shared" si="5"/>
        <v>0</v>
      </c>
      <c r="Q59" s="151">
        <f t="shared" si="15"/>
        <v>0</v>
      </c>
      <c r="S59" s="135">
        <f t="shared" si="6"/>
        <v>0</v>
      </c>
      <c r="T59" s="151">
        <f t="shared" si="7"/>
        <v>0</v>
      </c>
      <c r="U59" s="151">
        <f t="shared" si="8"/>
        <v>0</v>
      </c>
      <c r="V59" s="135">
        <f t="shared" si="9"/>
        <v>0</v>
      </c>
      <c r="X59" s="135">
        <f t="shared" si="10"/>
        <v>0</v>
      </c>
      <c r="Y59" s="207">
        <f t="shared" si="11"/>
        <v>0</v>
      </c>
      <c r="Z59" s="151">
        <f t="shared" si="16"/>
        <v>0</v>
      </c>
      <c r="AA59" s="135">
        <f t="shared" si="12"/>
        <v>0</v>
      </c>
    </row>
    <row r="60" spans="2:27" x14ac:dyDescent="0.25">
      <c r="B60" s="358" t="str">
        <f>IF(BasePop!B61="","",BasePop!B61)</f>
        <v/>
      </c>
      <c r="C60" s="359"/>
      <c r="D60" s="183"/>
      <c r="F60" s="135">
        <f>'Mat.Inf.-APS'!AE59</f>
        <v>0</v>
      </c>
      <c r="H60" s="135">
        <f t="shared" si="1"/>
        <v>0</v>
      </c>
      <c r="I60" s="207">
        <f t="shared" si="2"/>
        <v>0</v>
      </c>
      <c r="K60" s="135">
        <f t="shared" si="3"/>
        <v>0</v>
      </c>
      <c r="L60" s="151">
        <f t="shared" si="13"/>
        <v>0</v>
      </c>
      <c r="M60" s="135">
        <f t="shared" si="4"/>
        <v>0</v>
      </c>
      <c r="N60" s="151">
        <f t="shared" si="14"/>
        <v>0</v>
      </c>
      <c r="P60" s="135">
        <f t="shared" si="5"/>
        <v>0</v>
      </c>
      <c r="Q60" s="151">
        <f t="shared" si="15"/>
        <v>0</v>
      </c>
      <c r="S60" s="135">
        <f t="shared" si="6"/>
        <v>0</v>
      </c>
      <c r="T60" s="151">
        <f t="shared" si="7"/>
        <v>0</v>
      </c>
      <c r="U60" s="151">
        <f t="shared" si="8"/>
        <v>0</v>
      </c>
      <c r="V60" s="135">
        <f t="shared" si="9"/>
        <v>0</v>
      </c>
      <c r="X60" s="135">
        <f t="shared" si="10"/>
        <v>0</v>
      </c>
      <c r="Y60" s="207">
        <f t="shared" si="11"/>
        <v>0</v>
      </c>
      <c r="Z60" s="151">
        <f t="shared" si="16"/>
        <v>0</v>
      </c>
      <c r="AA60" s="135">
        <f t="shared" si="12"/>
        <v>0</v>
      </c>
    </row>
    <row r="61" spans="2:27" x14ac:dyDescent="0.25">
      <c r="B61" s="358" t="str">
        <f>IF(BasePop!B62="","",BasePop!B62)</f>
        <v/>
      </c>
      <c r="C61" s="359"/>
      <c r="D61" s="183"/>
      <c r="F61" s="135">
        <f>'Mat.Inf.-APS'!AE60</f>
        <v>0</v>
      </c>
      <c r="H61" s="135">
        <f t="shared" si="1"/>
        <v>0</v>
      </c>
      <c r="I61" s="207">
        <f t="shared" si="2"/>
        <v>0</v>
      </c>
      <c r="K61" s="135">
        <f t="shared" si="3"/>
        <v>0</v>
      </c>
      <c r="L61" s="151">
        <f t="shared" si="13"/>
        <v>0</v>
      </c>
      <c r="M61" s="135">
        <f t="shared" si="4"/>
        <v>0</v>
      </c>
      <c r="N61" s="151">
        <f t="shared" si="14"/>
        <v>0</v>
      </c>
      <c r="P61" s="135">
        <f t="shared" si="5"/>
        <v>0</v>
      </c>
      <c r="Q61" s="151">
        <f t="shared" si="15"/>
        <v>0</v>
      </c>
      <c r="S61" s="135">
        <f t="shared" si="6"/>
        <v>0</v>
      </c>
      <c r="T61" s="151">
        <f t="shared" si="7"/>
        <v>0</v>
      </c>
      <c r="U61" s="151">
        <f t="shared" si="8"/>
        <v>0</v>
      </c>
      <c r="V61" s="135">
        <f t="shared" si="9"/>
        <v>0</v>
      </c>
      <c r="X61" s="135">
        <f t="shared" si="10"/>
        <v>0</v>
      </c>
      <c r="Y61" s="207">
        <f t="shared" si="11"/>
        <v>0</v>
      </c>
      <c r="Z61" s="151">
        <f t="shared" si="16"/>
        <v>0</v>
      </c>
      <c r="AA61" s="135">
        <f t="shared" si="12"/>
        <v>0</v>
      </c>
    </row>
    <row r="62" spans="2:27" x14ac:dyDescent="0.25">
      <c r="B62" s="358" t="str">
        <f>IF(BasePop!B63="","",BasePop!B63)</f>
        <v/>
      </c>
      <c r="C62" s="359"/>
      <c r="D62" s="183"/>
      <c r="F62" s="135">
        <f>'Mat.Inf.-APS'!AE61</f>
        <v>0</v>
      </c>
      <c r="H62" s="135">
        <f t="shared" si="1"/>
        <v>0</v>
      </c>
      <c r="I62" s="207">
        <f t="shared" si="2"/>
        <v>0</v>
      </c>
      <c r="K62" s="135">
        <f t="shared" si="3"/>
        <v>0</v>
      </c>
      <c r="L62" s="151">
        <f t="shared" si="13"/>
        <v>0</v>
      </c>
      <c r="M62" s="135">
        <f t="shared" si="4"/>
        <v>0</v>
      </c>
      <c r="N62" s="151">
        <f t="shared" si="14"/>
        <v>0</v>
      </c>
      <c r="P62" s="135">
        <f t="shared" si="5"/>
        <v>0</v>
      </c>
      <c r="Q62" s="151">
        <f t="shared" si="15"/>
        <v>0</v>
      </c>
      <c r="S62" s="135">
        <f t="shared" si="6"/>
        <v>0</v>
      </c>
      <c r="T62" s="151">
        <f t="shared" si="7"/>
        <v>0</v>
      </c>
      <c r="U62" s="151">
        <f t="shared" si="8"/>
        <v>0</v>
      </c>
      <c r="V62" s="135">
        <f t="shared" si="9"/>
        <v>0</v>
      </c>
      <c r="X62" s="135">
        <f t="shared" si="10"/>
        <v>0</v>
      </c>
      <c r="Y62" s="207">
        <f t="shared" si="11"/>
        <v>0</v>
      </c>
      <c r="Z62" s="151">
        <f t="shared" si="16"/>
        <v>0</v>
      </c>
      <c r="AA62" s="135">
        <f t="shared" si="12"/>
        <v>0</v>
      </c>
    </row>
    <row r="63" spans="2:27" x14ac:dyDescent="0.25">
      <c r="B63" s="358" t="str">
        <f>IF(BasePop!B64="","",BasePop!B64)</f>
        <v/>
      </c>
      <c r="C63" s="359"/>
      <c r="D63" s="183"/>
      <c r="F63" s="135">
        <f>'Mat.Inf.-APS'!AE62</f>
        <v>0</v>
      </c>
      <c r="H63" s="135">
        <f t="shared" si="1"/>
        <v>0</v>
      </c>
      <c r="I63" s="207">
        <f t="shared" si="2"/>
        <v>0</v>
      </c>
      <c r="K63" s="135">
        <f t="shared" si="3"/>
        <v>0</v>
      </c>
      <c r="L63" s="151">
        <f t="shared" si="13"/>
        <v>0</v>
      </c>
      <c r="M63" s="135">
        <f t="shared" si="4"/>
        <v>0</v>
      </c>
      <c r="N63" s="151">
        <f t="shared" si="14"/>
        <v>0</v>
      </c>
      <c r="P63" s="135">
        <f t="shared" si="5"/>
        <v>0</v>
      </c>
      <c r="Q63" s="151">
        <f t="shared" si="15"/>
        <v>0</v>
      </c>
      <c r="S63" s="135">
        <f t="shared" si="6"/>
        <v>0</v>
      </c>
      <c r="T63" s="151">
        <f>IF(S63=0,0,S63*$T$10/1000)</f>
        <v>0</v>
      </c>
      <c r="U63" s="151">
        <f>IF(S63=0,0,S63*$U$10/1000)</f>
        <v>0</v>
      </c>
      <c r="V63" s="135">
        <f t="shared" si="9"/>
        <v>0</v>
      </c>
      <c r="X63" s="135">
        <f t="shared" si="10"/>
        <v>0</v>
      </c>
      <c r="Y63" s="207">
        <f t="shared" si="11"/>
        <v>0</v>
      </c>
      <c r="Z63" s="151">
        <f t="shared" si="16"/>
        <v>0</v>
      </c>
      <c r="AA63" s="135">
        <f t="shared" si="12"/>
        <v>0</v>
      </c>
    </row>
    <row r="64" spans="2:27" x14ac:dyDescent="0.25">
      <c r="B64" s="358" t="str">
        <f>IF(BasePop!B65="","",BasePop!B65)</f>
        <v/>
      </c>
      <c r="C64" s="359"/>
      <c r="D64" s="183"/>
      <c r="F64" s="135">
        <f>'Mat.Inf.-APS'!AE63</f>
        <v>0</v>
      </c>
      <c r="H64" s="135">
        <f t="shared" si="1"/>
        <v>0</v>
      </c>
      <c r="I64" s="207">
        <f t="shared" si="2"/>
        <v>0</v>
      </c>
      <c r="K64" s="135">
        <f t="shared" si="3"/>
        <v>0</v>
      </c>
      <c r="L64" s="151">
        <f>IF(K64=0,0,K64*$L$10/1000)</f>
        <v>0</v>
      </c>
      <c r="M64" s="135">
        <f t="shared" si="4"/>
        <v>0</v>
      </c>
      <c r="N64" s="151">
        <f>IF(M64=0,0,M64*$N$10/1000)</f>
        <v>0</v>
      </c>
      <c r="P64" s="135">
        <f t="shared" si="5"/>
        <v>0</v>
      </c>
      <c r="Q64" s="151">
        <f>IF(P64=0,0,P64*$Q$10/1000)</f>
        <v>0</v>
      </c>
      <c r="S64" s="135">
        <f t="shared" si="6"/>
        <v>0</v>
      </c>
      <c r="T64" s="151">
        <f>IF(S64=0,0,S64*$T$10/1000)</f>
        <v>0</v>
      </c>
      <c r="U64" s="151">
        <f>IF(S64=0,0,S64*$U$10/1000)</f>
        <v>0</v>
      </c>
      <c r="V64" s="135">
        <f t="shared" si="9"/>
        <v>0</v>
      </c>
      <c r="X64" s="135">
        <f t="shared" si="10"/>
        <v>0</v>
      </c>
      <c r="Y64" s="207">
        <f t="shared" si="11"/>
        <v>0</v>
      </c>
      <c r="Z64" s="151">
        <f>IF(X64=0,0,X64*$Z$10/1000)</f>
        <v>0</v>
      </c>
      <c r="AA64" s="135">
        <f t="shared" si="12"/>
        <v>0</v>
      </c>
    </row>
    <row r="65" spans="2:14" ht="15" x14ac:dyDescent="0.25">
      <c r="B65" s="136"/>
      <c r="C65" s="136"/>
      <c r="D65" s="136"/>
      <c r="L65" s="134"/>
      <c r="M65" s="134"/>
      <c r="N65" s="134"/>
    </row>
    <row r="66" spans="2:14" x14ac:dyDescent="0.25">
      <c r="B66" s="136"/>
      <c r="C66" s="136"/>
      <c r="D66" s="136"/>
    </row>
    <row r="67" spans="2:14" x14ac:dyDescent="0.25">
      <c r="B67" s="136"/>
      <c r="C67" s="136"/>
      <c r="D67" s="136"/>
    </row>
    <row r="68" spans="2:14" x14ac:dyDescent="0.25">
      <c r="B68" s="137"/>
      <c r="C68" s="137"/>
      <c r="D68" s="137"/>
    </row>
  </sheetData>
  <sheetProtection sheet="1" objects="1" scenarios="1"/>
  <mergeCells count="69">
    <mergeCell ref="B52:C52"/>
    <mergeCell ref="B53:C53"/>
    <mergeCell ref="B54:C54"/>
    <mergeCell ref="B55:C55"/>
    <mergeCell ref="B56:C56"/>
    <mergeCell ref="B62:C62"/>
    <mergeCell ref="B63:C63"/>
    <mergeCell ref="B64:C64"/>
    <mergeCell ref="B57:C57"/>
    <mergeCell ref="B58:C58"/>
    <mergeCell ref="B59:C59"/>
    <mergeCell ref="B60:C60"/>
    <mergeCell ref="B61:C61"/>
    <mergeCell ref="B49:C49"/>
    <mergeCell ref="B50:C50"/>
    <mergeCell ref="B51:C51"/>
    <mergeCell ref="B42:C42"/>
    <mergeCell ref="B43:C43"/>
    <mergeCell ref="B44:C44"/>
    <mergeCell ref="B45:C45"/>
    <mergeCell ref="B46:C46"/>
    <mergeCell ref="B47:C47"/>
    <mergeCell ref="B48:C48"/>
    <mergeCell ref="B37:C37"/>
    <mergeCell ref="B38:C38"/>
    <mergeCell ref="B39:C39"/>
    <mergeCell ref="B40:C40"/>
    <mergeCell ref="B41:C41"/>
    <mergeCell ref="B32:C32"/>
    <mergeCell ref="B33:C33"/>
    <mergeCell ref="B34:C34"/>
    <mergeCell ref="B35:C35"/>
    <mergeCell ref="B36:C36"/>
    <mergeCell ref="B27:C27"/>
    <mergeCell ref="B28:C28"/>
    <mergeCell ref="B29:C29"/>
    <mergeCell ref="B30:C30"/>
    <mergeCell ref="B31:C31"/>
    <mergeCell ref="B22:C22"/>
    <mergeCell ref="B23:C23"/>
    <mergeCell ref="B24:C24"/>
    <mergeCell ref="B25:C25"/>
    <mergeCell ref="B26:C26"/>
    <mergeCell ref="B17:C17"/>
    <mergeCell ref="B18:C18"/>
    <mergeCell ref="B19:C19"/>
    <mergeCell ref="B20:C20"/>
    <mergeCell ref="B21:C21"/>
    <mergeCell ref="B13:D13"/>
    <mergeCell ref="B9:D10"/>
    <mergeCell ref="B6:D8"/>
    <mergeCell ref="B15:C15"/>
    <mergeCell ref="B16:C16"/>
    <mergeCell ref="B11:C11"/>
    <mergeCell ref="J3:L3"/>
    <mergeCell ref="F10:F11"/>
    <mergeCell ref="X8:AA8"/>
    <mergeCell ref="K8:L8"/>
    <mergeCell ref="M8:N8"/>
    <mergeCell ref="F6:F9"/>
    <mergeCell ref="K7:N7"/>
    <mergeCell ref="H5:I5"/>
    <mergeCell ref="K5:N5"/>
    <mergeCell ref="P5:AA5"/>
    <mergeCell ref="H7:I8"/>
    <mergeCell ref="P8:Q8"/>
    <mergeCell ref="P7:AA7"/>
    <mergeCell ref="H6:AA6"/>
    <mergeCell ref="S8:V8"/>
  </mergeCells>
  <hyperlinks>
    <hyperlink ref="J3" location="Tutorial!A137" display="Tutorial!A137"/>
    <hyperlink ref="J3:K3" location="Tutorial!A452" display="Tutorial - Programação Maternidade RH"/>
    <hyperlink ref="J3:L3" location="Tutorial!A452" display="Tutorial - Programação Maternidade RH"/>
  </hyperlinks>
  <pageMargins left="0.511811024" right="0.511811024" top="0.78740157499999996" bottom="0.78740157499999996" header="0.31496062000000002" footer="0.31496062000000002"/>
  <pageSetup paperSize="9" orientation="portrait" r:id="rId1"/>
  <ignoredErrors>
    <ignoredError sqref="P65:Q65 E7:AA8 J15:K64 E16:H64 E14:AA14 F12:AA12 E6 G6:H6 E11:W11 E9:T9 AA9 V9:W9 M15:M64 O15:P64 R15:S64 W16:W64 E13:M13 O13:AA13 Y9 E10:J10 Y10:Z11 B14 E15:G15 L10:W10 B9 W1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G68"/>
  <sheetViews>
    <sheetView showGridLines="0" zoomScale="140" zoomScaleNormal="140" workbookViewId="0">
      <pane xSplit="4" ySplit="13" topLeftCell="Z14" activePane="bottomRight" state="frozen"/>
      <selection pane="topRight" activeCell="E1" sqref="E1"/>
      <selection pane="bottomLeft" activeCell="A15" sqref="A15"/>
      <selection pane="bottomRight" activeCell="K9" sqref="K9"/>
    </sheetView>
  </sheetViews>
  <sheetFormatPr defaultRowHeight="12.75" x14ac:dyDescent="0.25"/>
  <cols>
    <col min="1" max="1" width="1.7109375" style="117" customWidth="1"/>
    <col min="2" max="3" width="15.7109375" style="117" customWidth="1"/>
    <col min="4" max="4" width="5.7109375" style="117" customWidth="1"/>
    <col min="5" max="5" width="2.7109375" style="117" customWidth="1"/>
    <col min="6" max="6" width="15.7109375" style="117" customWidth="1"/>
    <col min="7" max="7" width="2.7109375" style="117" customWidth="1"/>
    <col min="8" max="9" width="15.7109375" style="117" customWidth="1"/>
    <col min="10" max="10" width="2.7109375" style="117" customWidth="1"/>
    <col min="11" max="14" width="15.7109375" style="117" customWidth="1"/>
    <col min="15" max="15" width="1.7109375" style="117" customWidth="1"/>
    <col min="16" max="16" width="15.7109375" style="117" customWidth="1"/>
    <col min="17" max="17" width="2.7109375" style="117" customWidth="1"/>
    <col min="18" max="19" width="15.7109375" style="117" customWidth="1"/>
    <col min="20" max="20" width="1.7109375" style="117" customWidth="1"/>
    <col min="21" max="24" width="15.7109375" style="117" customWidth="1"/>
    <col min="25" max="25" width="1.7109375" style="117" customWidth="1"/>
    <col min="26" max="30" width="15.7109375" style="117" customWidth="1"/>
    <col min="31" max="16384" width="9.140625" style="117"/>
  </cols>
  <sheetData>
    <row r="1" spans="2:59" s="114" customFormat="1" ht="5.0999999999999996" customHeight="1" x14ac:dyDescent="0.25">
      <c r="H1" s="115"/>
    </row>
    <row r="2" spans="2:59" ht="19.5" thickBot="1" x14ac:dyDescent="0.3">
      <c r="B2" s="116" t="s">
        <v>478</v>
      </c>
      <c r="C2" s="116"/>
      <c r="D2" s="116"/>
      <c r="E2" s="114"/>
      <c r="F2" s="114"/>
      <c r="L2" s="114"/>
      <c r="M2" s="114"/>
      <c r="N2" s="114"/>
      <c r="O2" s="118"/>
      <c r="AC2" s="114"/>
      <c r="AD2" s="114"/>
      <c r="AE2" s="114"/>
      <c r="AF2" s="114"/>
      <c r="AG2" s="114"/>
      <c r="AH2" s="118"/>
      <c r="AI2" s="118"/>
      <c r="AJ2" s="118"/>
      <c r="AK2" s="118"/>
      <c r="AL2" s="118"/>
      <c r="AM2" s="118"/>
      <c r="AN2" s="118"/>
      <c r="AO2" s="118"/>
      <c r="AP2" s="118"/>
      <c r="AQ2" s="118"/>
      <c r="AR2" s="118"/>
      <c r="AS2" s="118"/>
      <c r="AT2" s="118"/>
      <c r="AU2" s="118"/>
      <c r="AV2" s="118"/>
      <c r="AW2" s="119"/>
      <c r="AX2" s="119"/>
      <c r="AY2" s="119"/>
      <c r="AZ2" s="119"/>
      <c r="BA2" s="118"/>
      <c r="BB2" s="118"/>
      <c r="BC2" s="118"/>
      <c r="BD2" s="118"/>
      <c r="BE2" s="118"/>
      <c r="BF2" s="118"/>
      <c r="BG2" s="118"/>
    </row>
    <row r="3" spans="2:59" ht="20.100000000000001" customHeight="1" thickBot="1" x14ac:dyDescent="0.3">
      <c r="B3" s="179" t="s">
        <v>487</v>
      </c>
      <c r="C3" s="120"/>
      <c r="D3" s="120"/>
      <c r="F3" s="121"/>
      <c r="G3" s="121"/>
      <c r="H3" s="115"/>
      <c r="I3" s="205" t="s">
        <v>531</v>
      </c>
      <c r="J3" s="343" t="s">
        <v>744</v>
      </c>
      <c r="K3" s="343"/>
      <c r="L3" s="344"/>
      <c r="M3" s="121"/>
      <c r="N3" s="115"/>
    </row>
    <row r="4" spans="2:59" s="114" customFormat="1" ht="5.0999999999999996" customHeight="1" x14ac:dyDescent="0.25"/>
    <row r="5" spans="2:59" s="123" customFormat="1" ht="15" customHeight="1" x14ac:dyDescent="0.25">
      <c r="B5" s="123" t="s">
        <v>326</v>
      </c>
      <c r="F5" s="172" t="s">
        <v>374</v>
      </c>
      <c r="G5" s="117"/>
      <c r="H5" s="329" t="s">
        <v>375</v>
      </c>
      <c r="I5" s="329"/>
      <c r="J5" s="117"/>
      <c r="K5" s="329" t="s">
        <v>375</v>
      </c>
      <c r="L5" s="329"/>
      <c r="M5" s="329"/>
      <c r="N5" s="329"/>
      <c r="O5" s="172"/>
      <c r="P5" s="172"/>
      <c r="Q5" s="202"/>
      <c r="R5" s="329" t="s">
        <v>375</v>
      </c>
      <c r="S5" s="329"/>
      <c r="T5" s="329"/>
      <c r="U5" s="329"/>
      <c r="V5" s="329"/>
      <c r="W5" s="329"/>
      <c r="X5" s="329"/>
      <c r="Y5" s="329"/>
      <c r="Z5" s="329"/>
      <c r="AA5" s="329"/>
      <c r="AB5" s="329"/>
      <c r="AC5" s="329"/>
      <c r="AD5" s="329"/>
      <c r="AE5" s="114"/>
      <c r="AF5" s="114"/>
      <c r="AG5" s="114"/>
      <c r="AH5" s="114"/>
      <c r="AI5" s="118"/>
      <c r="AJ5" s="118"/>
      <c r="AK5" s="118"/>
      <c r="AL5" s="118"/>
      <c r="AM5" s="118"/>
      <c r="AN5" s="118"/>
      <c r="AO5" s="118"/>
    </row>
    <row r="6" spans="2:59" s="125" customFormat="1" ht="15" customHeight="1" x14ac:dyDescent="0.25">
      <c r="B6" s="371" t="s">
        <v>477</v>
      </c>
      <c r="C6" s="372"/>
      <c r="D6" s="373"/>
      <c r="F6" s="347" t="s">
        <v>417</v>
      </c>
      <c r="H6" s="381" t="s">
        <v>422</v>
      </c>
      <c r="I6" s="381"/>
      <c r="J6" s="381"/>
      <c r="K6" s="381"/>
      <c r="L6" s="381"/>
      <c r="M6" s="381"/>
      <c r="N6" s="381"/>
      <c r="O6" s="381"/>
      <c r="P6" s="381"/>
      <c r="Q6" s="381"/>
      <c r="R6" s="381"/>
      <c r="S6" s="381"/>
      <c r="T6" s="381"/>
      <c r="U6" s="381"/>
      <c r="V6" s="381"/>
      <c r="W6" s="381"/>
      <c r="X6" s="381"/>
      <c r="Y6" s="381"/>
      <c r="Z6" s="381"/>
      <c r="AA6" s="381"/>
      <c r="AB6" s="381"/>
      <c r="AC6" s="381"/>
      <c r="AD6" s="381"/>
    </row>
    <row r="7" spans="2:59" s="125" customFormat="1" ht="15" customHeight="1" x14ac:dyDescent="0.25">
      <c r="B7" s="388"/>
      <c r="C7" s="389"/>
      <c r="D7" s="390"/>
      <c r="F7" s="347"/>
      <c r="H7" s="333" t="s">
        <v>137</v>
      </c>
      <c r="I7" s="333"/>
      <c r="K7" s="333" t="s">
        <v>138</v>
      </c>
      <c r="L7" s="333"/>
      <c r="M7" s="333"/>
      <c r="N7" s="333"/>
      <c r="O7" s="333"/>
      <c r="P7" s="333"/>
      <c r="R7" s="333" t="s">
        <v>139</v>
      </c>
      <c r="S7" s="333"/>
      <c r="T7" s="333"/>
      <c r="U7" s="333"/>
      <c r="V7" s="333"/>
      <c r="W7" s="333"/>
      <c r="X7" s="333"/>
      <c r="Y7" s="333"/>
      <c r="Z7" s="333"/>
      <c r="AA7" s="333"/>
      <c r="AB7" s="333"/>
      <c r="AC7" s="333"/>
      <c r="AD7" s="333"/>
    </row>
    <row r="8" spans="2:59" s="125" customFormat="1" ht="15" customHeight="1" x14ac:dyDescent="0.25">
      <c r="B8" s="388"/>
      <c r="C8" s="389"/>
      <c r="D8" s="390"/>
      <c r="F8" s="347"/>
      <c r="H8" s="333"/>
      <c r="I8" s="333"/>
      <c r="K8" s="347" t="s">
        <v>134</v>
      </c>
      <c r="L8" s="347"/>
      <c r="M8" s="347" t="s">
        <v>136</v>
      </c>
      <c r="N8" s="347"/>
      <c r="O8" s="117"/>
      <c r="P8" s="347" t="s">
        <v>485</v>
      </c>
      <c r="R8" s="333" t="s">
        <v>155</v>
      </c>
      <c r="S8" s="333"/>
      <c r="T8" s="117"/>
      <c r="U8" s="320" t="s">
        <v>145</v>
      </c>
      <c r="V8" s="320"/>
      <c r="W8" s="320"/>
      <c r="X8" s="320"/>
      <c r="Y8" s="117"/>
      <c r="Z8" s="320" t="s">
        <v>494</v>
      </c>
      <c r="AA8" s="320"/>
      <c r="AB8" s="320"/>
      <c r="AC8" s="320"/>
      <c r="AD8" s="320"/>
    </row>
    <row r="9" spans="2:59" s="125" customFormat="1" ht="75" customHeight="1" x14ac:dyDescent="0.25">
      <c r="B9" s="382" t="str">
        <f>BasePop!B9</f>
        <v>CENTRAL</v>
      </c>
      <c r="C9" s="383"/>
      <c r="D9" s="384"/>
      <c r="F9" s="347"/>
      <c r="H9" s="166" t="s">
        <v>152</v>
      </c>
      <c r="I9" s="166" t="s">
        <v>153</v>
      </c>
      <c r="K9" s="166" t="s">
        <v>150</v>
      </c>
      <c r="L9" s="166" t="s">
        <v>135</v>
      </c>
      <c r="M9" s="166" t="s">
        <v>150</v>
      </c>
      <c r="N9" s="166" t="s">
        <v>135</v>
      </c>
      <c r="O9" s="117"/>
      <c r="P9" s="347"/>
      <c r="R9" s="166" t="s">
        <v>154</v>
      </c>
      <c r="S9" s="166" t="s">
        <v>140</v>
      </c>
      <c r="T9" s="117"/>
      <c r="U9" s="166" t="s">
        <v>158</v>
      </c>
      <c r="V9" s="166" t="s">
        <v>421</v>
      </c>
      <c r="W9" s="166" t="s">
        <v>484</v>
      </c>
      <c r="X9" s="166" t="s">
        <v>144</v>
      </c>
      <c r="Y9" s="117"/>
      <c r="Z9" s="166" t="s">
        <v>724</v>
      </c>
      <c r="AA9" s="166" t="s">
        <v>301</v>
      </c>
      <c r="AB9" s="166" t="s">
        <v>424</v>
      </c>
      <c r="AC9" s="166" t="s">
        <v>423</v>
      </c>
      <c r="AD9" s="166" t="s">
        <v>486</v>
      </c>
    </row>
    <row r="10" spans="2:59" s="141" customFormat="1" ht="15" customHeight="1" x14ac:dyDescent="0.25">
      <c r="B10" s="385"/>
      <c r="C10" s="386"/>
      <c r="D10" s="387"/>
      <c r="F10" s="347" t="s">
        <v>105</v>
      </c>
      <c r="H10" s="146">
        <v>1</v>
      </c>
      <c r="I10" s="209">
        <f>Tutorial!Z484</f>
        <v>0.99885844748858454</v>
      </c>
      <c r="K10" s="218">
        <f>Tutorial!AA496</f>
        <v>0.5</v>
      </c>
      <c r="L10" s="209">
        <f>Tutorial!Z514</f>
        <v>0.28538812785388123</v>
      </c>
      <c r="M10" s="218">
        <f>100%-K10</f>
        <v>0.5</v>
      </c>
      <c r="N10" s="209">
        <f>Tutorial!Z533</f>
        <v>0.42808219178082191</v>
      </c>
      <c r="O10" s="117"/>
      <c r="P10" s="142">
        <f>Tutorial!V549</f>
        <v>0.2</v>
      </c>
      <c r="R10" s="219">
        <f>100%-Tutorial!V548</f>
        <v>0.98499999999999999</v>
      </c>
      <c r="S10" s="209">
        <f>Tutorial!Z571</f>
        <v>6.8493150684931505</v>
      </c>
      <c r="T10" s="117"/>
      <c r="U10" s="219">
        <f>Tutorial!V548</f>
        <v>1.4999999999999999E-2</v>
      </c>
      <c r="V10" s="209">
        <f>Tutorial!Z590</f>
        <v>0.85616438356164382</v>
      </c>
      <c r="W10" s="209">
        <f>Tutorial!Z608</f>
        <v>13.698630136986301</v>
      </c>
      <c r="X10" s="211">
        <v>1</v>
      </c>
      <c r="Y10" s="117"/>
      <c r="Z10" s="211">
        <v>1</v>
      </c>
      <c r="AA10" s="209">
        <f>Tutorial!V638</f>
        <v>2</v>
      </c>
      <c r="AB10" s="209">
        <f>Tutorial!V639</f>
        <v>2</v>
      </c>
      <c r="AC10" s="210">
        <f>Tutorial!V640</f>
        <v>1</v>
      </c>
      <c r="AD10" s="210">
        <f>Tutorial!V641</f>
        <v>5</v>
      </c>
    </row>
    <row r="11" spans="2:59" s="143" customFormat="1" ht="15" customHeight="1" x14ac:dyDescent="0.25">
      <c r="B11" s="364" t="s">
        <v>515</v>
      </c>
      <c r="C11" s="365"/>
      <c r="D11" s="182">
        <f>BasePop!D11</f>
        <v>25</v>
      </c>
      <c r="F11" s="347"/>
      <c r="H11" s="189" t="s">
        <v>102</v>
      </c>
      <c r="I11" s="189" t="s">
        <v>419</v>
      </c>
      <c r="K11" s="189" t="s">
        <v>102</v>
      </c>
      <c r="L11" s="189" t="s">
        <v>420</v>
      </c>
      <c r="M11" s="189" t="s">
        <v>102</v>
      </c>
      <c r="N11" s="189" t="s">
        <v>420</v>
      </c>
      <c r="O11" s="117"/>
      <c r="P11" s="189" t="s">
        <v>157</v>
      </c>
      <c r="R11" s="189" t="s">
        <v>106</v>
      </c>
      <c r="S11" s="189" t="s">
        <v>405</v>
      </c>
      <c r="T11" s="117"/>
      <c r="U11" s="189" t="s">
        <v>106</v>
      </c>
      <c r="V11" s="189" t="s">
        <v>406</v>
      </c>
      <c r="W11" s="189" t="s">
        <v>406</v>
      </c>
      <c r="X11" s="189" t="s">
        <v>257</v>
      </c>
      <c r="Y11" s="117"/>
      <c r="Z11" s="189" t="s">
        <v>492</v>
      </c>
      <c r="AA11" s="189" t="s">
        <v>156</v>
      </c>
      <c r="AB11" s="189" t="s">
        <v>156</v>
      </c>
      <c r="AC11" s="189" t="s">
        <v>156</v>
      </c>
      <c r="AD11" s="189" t="s">
        <v>156</v>
      </c>
    </row>
    <row r="12" spans="2:59" s="114" customFormat="1" ht="5.0999999999999996" customHeight="1" x14ac:dyDescent="0.25">
      <c r="H12" s="148"/>
      <c r="O12" s="117"/>
      <c r="T12" s="117"/>
      <c r="Y12" s="117"/>
      <c r="AD12" s="149"/>
    </row>
    <row r="13" spans="2:59" s="114" customFormat="1" ht="15" customHeight="1" x14ac:dyDescent="0.25">
      <c r="B13" s="368" t="s">
        <v>84</v>
      </c>
      <c r="C13" s="369"/>
      <c r="D13" s="370"/>
      <c r="F13" s="174">
        <f>SUM(F15:F64)</f>
        <v>7252.8766529999994</v>
      </c>
      <c r="H13" s="174">
        <f>SUM(H15:H64)</f>
        <v>7252.8766529999994</v>
      </c>
      <c r="I13" s="204">
        <f>SUM(I15:I64)</f>
        <v>7.244597113441781</v>
      </c>
      <c r="K13" s="174">
        <f t="shared" ref="K13:AC13" si="0">SUM(K15:K64)</f>
        <v>3626.4383264999997</v>
      </c>
      <c r="L13" s="204">
        <f t="shared" si="0"/>
        <v>1.0349424447773972</v>
      </c>
      <c r="M13" s="174">
        <f>SUM(M15:M64)</f>
        <v>3626.4383264999997</v>
      </c>
      <c r="N13" s="204">
        <f t="shared" si="0"/>
        <v>1.5524136671660962</v>
      </c>
      <c r="O13" s="117"/>
      <c r="P13" s="174">
        <f>SUM(P15:P64)</f>
        <v>1450.5753305999999</v>
      </c>
      <c r="R13" s="174">
        <f t="shared" si="0"/>
        <v>7144.0835032049999</v>
      </c>
      <c r="S13" s="204">
        <f t="shared" si="0"/>
        <v>48.932078789075334</v>
      </c>
      <c r="T13" s="117"/>
      <c r="U13" s="174">
        <f t="shared" si="0"/>
        <v>108.79314979499998</v>
      </c>
      <c r="V13" s="208">
        <f t="shared" si="0"/>
        <v>9.3144820029965741E-2</v>
      </c>
      <c r="W13" s="208">
        <f t="shared" si="0"/>
        <v>1.4903171204794519</v>
      </c>
      <c r="X13" s="174">
        <f t="shared" si="0"/>
        <v>108.79314979499998</v>
      </c>
      <c r="Y13" s="117"/>
      <c r="Z13" s="174">
        <f t="shared" si="0"/>
        <v>48352.511020000005</v>
      </c>
      <c r="AA13" s="204">
        <f t="shared" si="0"/>
        <v>96.705022040000003</v>
      </c>
      <c r="AB13" s="204">
        <f t="shared" ref="AB13" si="1">SUM(AB15:AB64)</f>
        <v>96.705022040000003</v>
      </c>
      <c r="AC13" s="204">
        <f t="shared" si="0"/>
        <v>48.352511020000001</v>
      </c>
      <c r="AD13" s="204">
        <f>SUM(AD15:AD64)</f>
        <v>241.76255510000001</v>
      </c>
    </row>
    <row r="14" spans="2:59" s="114" customFormat="1" ht="5.0999999999999996" customHeight="1" x14ac:dyDescent="0.25">
      <c r="F14" s="133"/>
      <c r="I14" s="147"/>
      <c r="K14" s="133"/>
      <c r="L14" s="147"/>
      <c r="M14" s="133"/>
      <c r="N14" s="147"/>
      <c r="O14" s="117"/>
      <c r="P14" s="147"/>
      <c r="R14" s="133"/>
      <c r="S14" s="147"/>
      <c r="T14" s="117"/>
      <c r="U14" s="133"/>
      <c r="V14" s="147"/>
      <c r="W14" s="147"/>
      <c r="X14" s="131"/>
      <c r="Y14" s="117"/>
      <c r="Z14" s="133"/>
      <c r="AA14" s="147"/>
      <c r="AB14" s="147"/>
      <c r="AC14" s="147"/>
      <c r="AD14" s="150"/>
    </row>
    <row r="15" spans="2:59" x14ac:dyDescent="0.25">
      <c r="B15" s="358" t="str">
        <f>IF(BasePop!B16="","",BasePop!B16)</f>
        <v>Anamã</v>
      </c>
      <c r="C15" s="359"/>
      <c r="D15" s="183"/>
      <c r="E15" s="114"/>
      <c r="F15" s="135">
        <f>'Mat.Inf.-APS'!AF14</f>
        <v>32.207405999999999</v>
      </c>
      <c r="G15" s="114"/>
      <c r="H15" s="135">
        <f>F15*$H$10</f>
        <v>32.207405999999999</v>
      </c>
      <c r="I15" s="151">
        <f>IF(H15=0,0,H15*$I$10/1000)</f>
        <v>3.2170639554794517E-2</v>
      </c>
      <c r="J15" s="114"/>
      <c r="K15" s="135">
        <f>F15*$K$10</f>
        <v>16.103702999999999</v>
      </c>
      <c r="L15" s="151">
        <f>IF(K15=0,0,K15*$L$10/1000)</f>
        <v>4.5958056506849301E-3</v>
      </c>
      <c r="M15" s="135">
        <f>F15*$M$10</f>
        <v>16.103702999999999</v>
      </c>
      <c r="N15" s="151">
        <f>IF(M15=0,0,M15*$N$10/1000)</f>
        <v>6.8937084760273973E-3</v>
      </c>
      <c r="P15" s="135">
        <f>F15*$P$10</f>
        <v>6.4414812000000001</v>
      </c>
      <c r="Q15" s="114"/>
      <c r="R15" s="135">
        <f>F15*$R$10</f>
        <v>31.724294909999998</v>
      </c>
      <c r="S15" s="151">
        <f>IF(R15=0,0,R15*$S$10/1000)</f>
        <v>0.21728969116438351</v>
      </c>
      <c r="U15" s="135">
        <f>F15*$U$10</f>
        <v>0.48311108999999997</v>
      </c>
      <c r="V15" s="151">
        <f>IF(U15=0,0,U15*$V$10/1000)</f>
        <v>4.136225085616438E-4</v>
      </c>
      <c r="W15" s="151">
        <f>IF(U15=0,0,U15*$W$10/1000)</f>
        <v>6.6179601369863008E-3</v>
      </c>
      <c r="X15" s="135">
        <f>U15*$X$10</f>
        <v>0.48311108999999997</v>
      </c>
      <c r="Z15" s="135">
        <f>'Mat.Inf.-APS'!K14</f>
        <v>214.71604000000002</v>
      </c>
      <c r="AA15" s="151">
        <f>IF(Z15=0,0,Z15*$AA$10/1000)</f>
        <v>0.42943208000000005</v>
      </c>
      <c r="AB15" s="151">
        <f>IF(Z15=0,0,Z15*$AB$10/1000)</f>
        <v>0.42943208000000005</v>
      </c>
      <c r="AC15" s="151">
        <f>IF(Z15=0,0,Z15*$AC$10/1000)</f>
        <v>0.21471604000000002</v>
      </c>
      <c r="AD15" s="151">
        <f>IF(Z15=0,0,Z15*$AD$10/1000)</f>
        <v>1.0735802000000001</v>
      </c>
    </row>
    <row r="16" spans="2:59" x14ac:dyDescent="0.25">
      <c r="B16" s="358" t="str">
        <f>IF(BasePop!B17="","",BasePop!B17)</f>
        <v>Anori</v>
      </c>
      <c r="C16" s="359"/>
      <c r="D16" s="183"/>
      <c r="F16" s="135">
        <f>'Mat.Inf.-APS'!AF15</f>
        <v>42.332911500000002</v>
      </c>
      <c r="H16" s="135">
        <f>F16*$H$10</f>
        <v>42.332911500000002</v>
      </c>
      <c r="I16" s="151">
        <f>IF(H16=0,0,H16*$I$10/1000)</f>
        <v>4.2284586258561643E-2</v>
      </c>
      <c r="K16" s="135">
        <f t="shared" ref="K16:K63" si="2">F16*$K$10</f>
        <v>21.166455750000001</v>
      </c>
      <c r="L16" s="151">
        <f>IF(K16=0,0,K16*$L$10/1000)</f>
        <v>6.0406551797945202E-3</v>
      </c>
      <c r="M16" s="135">
        <f t="shared" ref="M16:M63" si="3">F16*$M$10</f>
        <v>21.166455750000001</v>
      </c>
      <c r="N16" s="151">
        <f>IF(M16=0,0,M16*$N$10/1000)</f>
        <v>9.0609827696917812E-3</v>
      </c>
      <c r="P16" s="135">
        <f t="shared" ref="P16:P63" si="4">F16*$P$10</f>
        <v>8.4665823000000007</v>
      </c>
      <c r="R16" s="135">
        <f t="shared" ref="R16:R64" si="5">F16*$R$10</f>
        <v>41.6979178275</v>
      </c>
      <c r="S16" s="151">
        <f>IF(R16=0,0,R16*$S$10/1000)</f>
        <v>0.2856021769006849</v>
      </c>
      <c r="U16" s="135">
        <f t="shared" ref="U16:U64" si="6">F16*$U$10</f>
        <v>0.63499367250000005</v>
      </c>
      <c r="V16" s="151">
        <f>IF(U16=0,0,U16*$V$10/1000)</f>
        <v>5.436589661815069E-4</v>
      </c>
      <c r="W16" s="151">
        <f>IF(U16=0,0,U16*$W$10/1000)</f>
        <v>8.6985434589041104E-3</v>
      </c>
      <c r="X16" s="135">
        <f t="shared" ref="X16:X64" si="7">U16*$X$10</f>
        <v>0.63499367250000005</v>
      </c>
      <c r="Z16" s="135">
        <f>'Mat.Inf.-APS'!K15</f>
        <v>282.21941000000004</v>
      </c>
      <c r="AA16" s="151">
        <f>IF(Z16=0,0,Z16*$AA$10/1000)</f>
        <v>0.56443882000000012</v>
      </c>
      <c r="AB16" s="151">
        <f>IF(Z16=0,0,Z16*$AB$10/1000)</f>
        <v>0.56443882000000012</v>
      </c>
      <c r="AC16" s="151">
        <f>IF(Z16=0,0,Z16*$AC$10/1000)</f>
        <v>0.28221941000000006</v>
      </c>
      <c r="AD16" s="151">
        <f>IF(Z16=0,0,Z16*$AD$10/1000)</f>
        <v>1.4110970500000004</v>
      </c>
    </row>
    <row r="17" spans="2:30" x14ac:dyDescent="0.25">
      <c r="B17" s="358" t="str">
        <f>IF(BasePop!B18="","",BasePop!B18)</f>
        <v>Autazes</v>
      </c>
      <c r="C17" s="359"/>
      <c r="D17" s="183"/>
      <c r="F17" s="135">
        <f>'Mat.Inf.-APS'!AF16</f>
        <v>147.62018699999999</v>
      </c>
      <c r="H17" s="135">
        <f t="shared" ref="H17:H64" si="8">F17*$H$10</f>
        <v>147.62018699999999</v>
      </c>
      <c r="I17" s="151">
        <f t="shared" ref="I17:I63" si="9">IF(H17=0,0,H17*$I$10/1000)</f>
        <v>0.14745167080479454</v>
      </c>
      <c r="K17" s="135">
        <f t="shared" si="2"/>
        <v>73.810093499999994</v>
      </c>
      <c r="L17" s="151">
        <f t="shared" ref="L17:L63" si="10">IF(K17=0,0,K17*$L$10/1000)</f>
        <v>2.1064524400684927E-2</v>
      </c>
      <c r="M17" s="135">
        <f t="shared" si="3"/>
        <v>73.810093499999994</v>
      </c>
      <c r="N17" s="151">
        <f t="shared" ref="N17:N63" si="11">IF(M17=0,0,M17*$N$10/1000)</f>
        <v>3.1596786601027396E-2</v>
      </c>
      <c r="P17" s="135">
        <f t="shared" si="4"/>
        <v>29.524037399999997</v>
      </c>
      <c r="R17" s="135">
        <f t="shared" si="5"/>
        <v>145.405884195</v>
      </c>
      <c r="S17" s="151">
        <f t="shared" ref="S17:S63" si="12">IF(R17=0,0,R17*$S$10/1000)</f>
        <v>0.99593071366438357</v>
      </c>
      <c r="U17" s="135">
        <f t="shared" si="6"/>
        <v>2.2143028049999995</v>
      </c>
      <c r="V17" s="151">
        <f t="shared" ref="V17:V63" si="13">IF(U17=0,0,U17*$V$10/1000)</f>
        <v>1.8958071960616435E-3</v>
      </c>
      <c r="W17" s="151">
        <f t="shared" ref="W17:W63" si="14">IF(U17=0,0,U17*$W$10/1000)</f>
        <v>3.0332915136986296E-2</v>
      </c>
      <c r="X17" s="135">
        <f t="shared" si="7"/>
        <v>2.2143028049999995</v>
      </c>
      <c r="Z17" s="135">
        <f>'Mat.Inf.-APS'!K16</f>
        <v>984.13458000000003</v>
      </c>
      <c r="AA17" s="151">
        <f t="shared" ref="AA17:AA63" si="15">IF(Z17=0,0,Z17*$AA$10/1000)</f>
        <v>1.96826916</v>
      </c>
      <c r="AB17" s="151">
        <f t="shared" ref="AB17:AB63" si="16">IF(Z17=0,0,Z17*$AB$10/1000)</f>
        <v>1.96826916</v>
      </c>
      <c r="AC17" s="151">
        <f t="shared" ref="AC17:AC63" si="17">IF(Z17=0,0,Z17*$AC$10/1000)</f>
        <v>0.98413457999999998</v>
      </c>
      <c r="AD17" s="151">
        <f t="shared" ref="AD17:AD63" si="18">IF(Z17=0,0,Z17*$AD$10/1000)</f>
        <v>4.9206729000000005</v>
      </c>
    </row>
    <row r="18" spans="2:30" x14ac:dyDescent="0.25">
      <c r="B18" s="358" t="str">
        <f>IF(BasePop!B19="","",BasePop!B19)</f>
        <v>Barcelos</v>
      </c>
      <c r="C18" s="359"/>
      <c r="D18" s="183"/>
      <c r="F18" s="135">
        <f>'Mat.Inf.-APS'!AF17</f>
        <v>86.23520400000001</v>
      </c>
      <c r="H18" s="135">
        <f t="shared" si="8"/>
        <v>86.23520400000001</v>
      </c>
      <c r="I18" s="151">
        <f t="shared" si="9"/>
        <v>8.613676198630138E-2</v>
      </c>
      <c r="K18" s="135">
        <f t="shared" si="2"/>
        <v>43.117602000000005</v>
      </c>
      <c r="L18" s="151">
        <f t="shared" si="10"/>
        <v>1.2305251712328767E-2</v>
      </c>
      <c r="M18" s="135">
        <f t="shared" si="3"/>
        <v>43.117602000000005</v>
      </c>
      <c r="N18" s="151">
        <f t="shared" si="11"/>
        <v>1.8457877568493153E-2</v>
      </c>
      <c r="P18" s="135">
        <f t="shared" si="4"/>
        <v>17.247040800000004</v>
      </c>
      <c r="R18" s="135">
        <f t="shared" si="5"/>
        <v>84.94167594000001</v>
      </c>
      <c r="S18" s="151">
        <f t="shared" si="12"/>
        <v>0.58179230095890422</v>
      </c>
      <c r="U18" s="135">
        <f t="shared" si="6"/>
        <v>1.2935280600000001</v>
      </c>
      <c r="V18" s="151">
        <f t="shared" si="13"/>
        <v>1.1074726541095892E-3</v>
      </c>
      <c r="W18" s="151">
        <f t="shared" si="14"/>
        <v>1.7719562465753427E-2</v>
      </c>
      <c r="X18" s="135">
        <f t="shared" si="7"/>
        <v>1.2935280600000001</v>
      </c>
      <c r="Z18" s="135">
        <f>'Mat.Inf.-APS'!K17</f>
        <v>574.90136000000007</v>
      </c>
      <c r="AA18" s="151">
        <f t="shared" si="15"/>
        <v>1.1498027200000001</v>
      </c>
      <c r="AB18" s="151">
        <f t="shared" si="16"/>
        <v>1.1498027200000001</v>
      </c>
      <c r="AC18" s="151">
        <f t="shared" si="17"/>
        <v>0.57490136000000003</v>
      </c>
      <c r="AD18" s="151">
        <f t="shared" si="18"/>
        <v>2.8745068000000003</v>
      </c>
    </row>
    <row r="19" spans="2:30" x14ac:dyDescent="0.25">
      <c r="B19" s="358" t="str">
        <f>IF(BasePop!B20="","",BasePop!B20)</f>
        <v>Beruri</v>
      </c>
      <c r="C19" s="359"/>
      <c r="D19" s="183"/>
      <c r="F19" s="135">
        <f>'Mat.Inf.-APS'!AF18</f>
        <v>98.179933500000004</v>
      </c>
      <c r="H19" s="135">
        <f t="shared" si="8"/>
        <v>98.179933500000004</v>
      </c>
      <c r="I19" s="151">
        <f t="shared" si="9"/>
        <v>9.8067855950342481E-2</v>
      </c>
      <c r="K19" s="135">
        <f t="shared" si="2"/>
        <v>49.089966750000002</v>
      </c>
      <c r="L19" s="151">
        <f t="shared" si="10"/>
        <v>1.4009693707191779E-2</v>
      </c>
      <c r="M19" s="135">
        <f t="shared" si="3"/>
        <v>49.089966750000002</v>
      </c>
      <c r="N19" s="151">
        <f t="shared" si="11"/>
        <v>2.1014540560787671E-2</v>
      </c>
      <c r="P19" s="135">
        <f>F19*$P$10</f>
        <v>19.635986700000004</v>
      </c>
      <c r="R19" s="135">
        <f t="shared" si="5"/>
        <v>96.707234497499996</v>
      </c>
      <c r="S19" s="151">
        <f t="shared" si="12"/>
        <v>0.66237831847602735</v>
      </c>
      <c r="U19" s="135">
        <f t="shared" si="6"/>
        <v>1.4726990025</v>
      </c>
      <c r="V19" s="151">
        <f t="shared" si="13"/>
        <v>1.2608724336472604E-3</v>
      </c>
      <c r="W19" s="151">
        <f t="shared" si="14"/>
        <v>2.0173958938356166E-2</v>
      </c>
      <c r="X19" s="135">
        <f t="shared" si="7"/>
        <v>1.4726990025</v>
      </c>
      <c r="Z19" s="135">
        <f>'Mat.Inf.-APS'!K18</f>
        <v>654.53289000000007</v>
      </c>
      <c r="AA19" s="151">
        <f t="shared" si="15"/>
        <v>1.3090657800000001</v>
      </c>
      <c r="AB19" s="151">
        <f t="shared" si="16"/>
        <v>1.3090657800000001</v>
      </c>
      <c r="AC19" s="151">
        <f t="shared" si="17"/>
        <v>0.65453289000000003</v>
      </c>
      <c r="AD19" s="151">
        <f t="shared" si="18"/>
        <v>3.2726644500000002</v>
      </c>
    </row>
    <row r="20" spans="2:30" x14ac:dyDescent="0.25">
      <c r="B20" s="358" t="str">
        <f>IF(BasePop!B21="","",BasePop!B21)</f>
        <v>Boca do Acre</v>
      </c>
      <c r="C20" s="359"/>
      <c r="D20" s="183"/>
      <c r="F20" s="135">
        <f>'Mat.Inf.-APS'!AF19</f>
        <v>126.757026</v>
      </c>
      <c r="H20" s="135">
        <f t="shared" si="8"/>
        <v>126.757026</v>
      </c>
      <c r="I20" s="151">
        <f t="shared" si="9"/>
        <v>0.12661232619863014</v>
      </c>
      <c r="K20" s="135">
        <f t="shared" si="2"/>
        <v>63.378512999999998</v>
      </c>
      <c r="L20" s="151">
        <f t="shared" si="10"/>
        <v>1.8087475171232874E-2</v>
      </c>
      <c r="M20" s="135">
        <f t="shared" si="3"/>
        <v>63.378512999999998</v>
      </c>
      <c r="N20" s="151">
        <f t="shared" si="11"/>
        <v>2.7131212756849314E-2</v>
      </c>
      <c r="P20" s="135">
        <f t="shared" si="4"/>
        <v>25.351405200000002</v>
      </c>
      <c r="R20" s="135">
        <f t="shared" si="5"/>
        <v>124.85567060999999</v>
      </c>
      <c r="S20" s="151">
        <f t="shared" si="12"/>
        <v>0.85517582609589038</v>
      </c>
      <c r="U20" s="135">
        <f t="shared" si="6"/>
        <v>1.90135539</v>
      </c>
      <c r="V20" s="151">
        <f t="shared" si="13"/>
        <v>1.6278727654109588E-3</v>
      </c>
      <c r="W20" s="151">
        <f t="shared" si="14"/>
        <v>2.6045964246575341E-2</v>
      </c>
      <c r="X20" s="135">
        <f t="shared" si="7"/>
        <v>1.90135539</v>
      </c>
      <c r="Z20" s="135">
        <f>'Mat.Inf.-APS'!K19</f>
        <v>845.04683999999997</v>
      </c>
      <c r="AA20" s="151">
        <f t="shared" si="15"/>
        <v>1.6900936799999999</v>
      </c>
      <c r="AB20" s="151">
        <f t="shared" si="16"/>
        <v>1.6900936799999999</v>
      </c>
      <c r="AC20" s="151">
        <f t="shared" si="17"/>
        <v>0.84504683999999997</v>
      </c>
      <c r="AD20" s="151">
        <f t="shared" si="18"/>
        <v>4.2252342000000001</v>
      </c>
    </row>
    <row r="21" spans="2:30" x14ac:dyDescent="0.25">
      <c r="B21" s="358" t="str">
        <f>IF(BasePop!B22="","",BasePop!B22)</f>
        <v>Caapiranga</v>
      </c>
      <c r="C21" s="359"/>
      <c r="D21" s="183"/>
      <c r="F21" s="135">
        <f>'Mat.Inf.-APS'!AF20</f>
        <v>35.490312000000003</v>
      </c>
      <c r="H21" s="135">
        <f t="shared" si="8"/>
        <v>35.490312000000003</v>
      </c>
      <c r="I21" s="151">
        <f t="shared" si="9"/>
        <v>3.5449797945205481E-2</v>
      </c>
      <c r="K21" s="135">
        <f t="shared" si="2"/>
        <v>17.745156000000001</v>
      </c>
      <c r="L21" s="151">
        <f t="shared" si="10"/>
        <v>5.0642568493150684E-3</v>
      </c>
      <c r="M21" s="135">
        <f t="shared" si="3"/>
        <v>17.745156000000001</v>
      </c>
      <c r="N21" s="151">
        <f t="shared" si="11"/>
        <v>7.5963852739726031E-3</v>
      </c>
      <c r="P21" s="135">
        <f t="shared" si="4"/>
        <v>7.0980624000000008</v>
      </c>
      <c r="R21" s="135">
        <f t="shared" si="5"/>
        <v>34.957957320000006</v>
      </c>
      <c r="S21" s="151">
        <f t="shared" si="12"/>
        <v>0.23943806383561647</v>
      </c>
      <c r="U21" s="135">
        <f t="shared" si="6"/>
        <v>0.53235468000000008</v>
      </c>
      <c r="V21" s="151">
        <f t="shared" si="13"/>
        <v>4.5578311643835621E-4</v>
      </c>
      <c r="W21" s="151">
        <f t="shared" si="14"/>
        <v>7.2925298630136994E-3</v>
      </c>
      <c r="X21" s="135">
        <f t="shared" si="7"/>
        <v>0.53235468000000008</v>
      </c>
      <c r="Z21" s="135">
        <f>'Mat.Inf.-APS'!K20</f>
        <v>236.60208000000003</v>
      </c>
      <c r="AA21" s="151">
        <f t="shared" si="15"/>
        <v>0.47320416000000004</v>
      </c>
      <c r="AB21" s="151">
        <f t="shared" si="16"/>
        <v>0.47320416000000004</v>
      </c>
      <c r="AC21" s="151">
        <f t="shared" si="17"/>
        <v>0.23660208000000002</v>
      </c>
      <c r="AD21" s="151">
        <f t="shared" si="18"/>
        <v>1.1830104000000001</v>
      </c>
    </row>
    <row r="22" spans="2:30" x14ac:dyDescent="0.25">
      <c r="B22" s="358" t="str">
        <f>IF(BasePop!B23="","",BasePop!B23)</f>
        <v>Canutama</v>
      </c>
      <c r="C22" s="359"/>
      <c r="D22" s="183"/>
      <c r="F22" s="135">
        <f>'Mat.Inf.-APS'!AF21</f>
        <v>31.366879500000003</v>
      </c>
      <c r="H22" s="135">
        <f t="shared" si="8"/>
        <v>31.366879500000003</v>
      </c>
      <c r="I22" s="151">
        <f t="shared" si="9"/>
        <v>3.1331072559931512E-2</v>
      </c>
      <c r="K22" s="135">
        <f t="shared" si="2"/>
        <v>15.683439750000002</v>
      </c>
      <c r="L22" s="151">
        <f t="shared" si="10"/>
        <v>4.4758675085616439E-3</v>
      </c>
      <c r="M22" s="135">
        <f t="shared" si="3"/>
        <v>15.683439750000002</v>
      </c>
      <c r="N22" s="151">
        <f t="shared" si="11"/>
        <v>6.7138012628424658E-3</v>
      </c>
      <c r="P22" s="135">
        <f t="shared" si="4"/>
        <v>6.2733759000000013</v>
      </c>
      <c r="R22" s="135">
        <f t="shared" si="5"/>
        <v>30.896376307500002</v>
      </c>
      <c r="S22" s="151">
        <f t="shared" si="12"/>
        <v>0.21161901580479453</v>
      </c>
      <c r="U22" s="135">
        <f t="shared" si="6"/>
        <v>0.47050319250000006</v>
      </c>
      <c r="V22" s="151">
        <f t="shared" si="13"/>
        <v>4.0282807577054797E-4</v>
      </c>
      <c r="W22" s="151">
        <f t="shared" si="14"/>
        <v>6.4452492123287675E-3</v>
      </c>
      <c r="X22" s="135">
        <f t="shared" si="7"/>
        <v>0.47050319250000006</v>
      </c>
      <c r="Z22" s="135">
        <f>'Mat.Inf.-APS'!K21</f>
        <v>209.11253000000002</v>
      </c>
      <c r="AA22" s="151">
        <f t="shared" si="15"/>
        <v>0.41822506000000004</v>
      </c>
      <c r="AB22" s="151">
        <f t="shared" si="16"/>
        <v>0.41822506000000004</v>
      </c>
      <c r="AC22" s="151">
        <f t="shared" si="17"/>
        <v>0.20911253000000002</v>
      </c>
      <c r="AD22" s="151">
        <f t="shared" si="18"/>
        <v>1.0455626500000001</v>
      </c>
    </row>
    <row r="23" spans="2:30" x14ac:dyDescent="0.25">
      <c r="B23" s="358" t="str">
        <f>IF(BasePop!B24="","",BasePop!B24)</f>
        <v>Careiro</v>
      </c>
      <c r="C23" s="359"/>
      <c r="D23" s="183"/>
      <c r="E23" s="114"/>
      <c r="F23" s="135">
        <f>'Mat.Inf.-APS'!AF22</f>
        <v>84.243456000000009</v>
      </c>
      <c r="G23" s="114"/>
      <c r="H23" s="135">
        <f t="shared" si="8"/>
        <v>84.243456000000009</v>
      </c>
      <c r="I23" s="151">
        <f t="shared" si="9"/>
        <v>8.414728767123289E-2</v>
      </c>
      <c r="J23" s="114"/>
      <c r="K23" s="135">
        <f t="shared" si="2"/>
        <v>42.121728000000004</v>
      </c>
      <c r="L23" s="151">
        <f t="shared" si="10"/>
        <v>1.202104109589041E-2</v>
      </c>
      <c r="M23" s="135">
        <f t="shared" si="3"/>
        <v>42.121728000000004</v>
      </c>
      <c r="N23" s="151">
        <f t="shared" si="11"/>
        <v>1.8031561643835618E-2</v>
      </c>
      <c r="P23" s="135">
        <f t="shared" si="4"/>
        <v>16.848691200000001</v>
      </c>
      <c r="Q23" s="114"/>
      <c r="R23" s="135">
        <f t="shared" si="5"/>
        <v>82.979804160000015</v>
      </c>
      <c r="S23" s="151">
        <f t="shared" si="12"/>
        <v>0.56835482301369866</v>
      </c>
      <c r="U23" s="135">
        <f t="shared" si="6"/>
        <v>1.2636518400000001</v>
      </c>
      <c r="V23" s="151">
        <f t="shared" si="13"/>
        <v>1.081893698630137E-3</v>
      </c>
      <c r="W23" s="151">
        <f t="shared" si="14"/>
        <v>1.7310299178082193E-2</v>
      </c>
      <c r="X23" s="135">
        <f t="shared" si="7"/>
        <v>1.2636518400000001</v>
      </c>
      <c r="Z23" s="135">
        <f>'Mat.Inf.-APS'!K22</f>
        <v>561.62304000000006</v>
      </c>
      <c r="AA23" s="151">
        <f t="shared" si="15"/>
        <v>1.1232460800000001</v>
      </c>
      <c r="AB23" s="151">
        <f t="shared" si="16"/>
        <v>1.1232460800000001</v>
      </c>
      <c r="AC23" s="151">
        <f t="shared" si="17"/>
        <v>0.56162304000000007</v>
      </c>
      <c r="AD23" s="151">
        <f t="shared" si="18"/>
        <v>2.8081152</v>
      </c>
    </row>
    <row r="24" spans="2:30" x14ac:dyDescent="0.25">
      <c r="B24" s="358" t="str">
        <f>IF(BasePop!B25="","",BasePop!B25)</f>
        <v>Careiro da Várzea</v>
      </c>
      <c r="C24" s="359"/>
      <c r="D24" s="183"/>
      <c r="F24" s="135">
        <f>'Mat.Inf.-APS'!AF23</f>
        <v>39.061984500000008</v>
      </c>
      <c r="H24" s="135">
        <f t="shared" si="8"/>
        <v>39.061984500000008</v>
      </c>
      <c r="I24" s="151">
        <f t="shared" si="9"/>
        <v>3.9017393193493163E-2</v>
      </c>
      <c r="K24" s="135">
        <f t="shared" si="2"/>
        <v>19.530992250000004</v>
      </c>
      <c r="L24" s="151">
        <f t="shared" si="10"/>
        <v>5.5739133133561655E-3</v>
      </c>
      <c r="M24" s="135">
        <f t="shared" si="3"/>
        <v>19.530992250000004</v>
      </c>
      <c r="N24" s="151">
        <f t="shared" si="11"/>
        <v>8.3608699700342473E-3</v>
      </c>
      <c r="P24" s="135">
        <f t="shared" si="4"/>
        <v>7.8123969000000022</v>
      </c>
      <c r="R24" s="135">
        <f t="shared" si="5"/>
        <v>38.47605473250001</v>
      </c>
      <c r="S24" s="151">
        <f t="shared" si="12"/>
        <v>0.26353462145547951</v>
      </c>
      <c r="U24" s="135">
        <f t="shared" si="6"/>
        <v>0.58592976750000014</v>
      </c>
      <c r="V24" s="151">
        <f t="shared" si="13"/>
        <v>5.0165219820205481E-4</v>
      </c>
      <c r="W24" s="151">
        <f t="shared" si="14"/>
        <v>8.026435171232877E-3</v>
      </c>
      <c r="X24" s="135">
        <f t="shared" si="7"/>
        <v>0.58592976750000014</v>
      </c>
      <c r="Z24" s="135">
        <f>'Mat.Inf.-APS'!K23</f>
        <v>260.41323000000006</v>
      </c>
      <c r="AA24" s="151">
        <f t="shared" si="15"/>
        <v>0.5208264600000001</v>
      </c>
      <c r="AB24" s="151">
        <f t="shared" si="16"/>
        <v>0.5208264600000001</v>
      </c>
      <c r="AC24" s="151">
        <f t="shared" si="17"/>
        <v>0.26041323000000005</v>
      </c>
      <c r="AD24" s="151">
        <f t="shared" si="18"/>
        <v>1.3020661500000004</v>
      </c>
    </row>
    <row r="25" spans="2:30" x14ac:dyDescent="0.25">
      <c r="B25" s="358" t="str">
        <f>IF(BasePop!B26="","",BasePop!B26)</f>
        <v>Coari</v>
      </c>
      <c r="C25" s="359"/>
      <c r="D25" s="183"/>
      <c r="F25" s="135">
        <f>'Mat.Inf.-APS'!AF24</f>
        <v>271.51858800000002</v>
      </c>
      <c r="H25" s="135">
        <f t="shared" si="8"/>
        <v>271.51858800000002</v>
      </c>
      <c r="I25" s="151">
        <f t="shared" si="9"/>
        <v>0.2712086352739726</v>
      </c>
      <c r="K25" s="135">
        <f t="shared" si="2"/>
        <v>135.75929400000001</v>
      </c>
      <c r="L25" s="151">
        <f t="shared" si="10"/>
        <v>3.8744090753424658E-2</v>
      </c>
      <c r="M25" s="135">
        <f t="shared" si="3"/>
        <v>135.75929400000001</v>
      </c>
      <c r="N25" s="151">
        <f t="shared" si="11"/>
        <v>5.8116136130136983E-2</v>
      </c>
      <c r="P25" s="135">
        <f t="shared" si="4"/>
        <v>54.303717600000006</v>
      </c>
      <c r="R25" s="135">
        <f t="shared" si="5"/>
        <v>267.44580918000003</v>
      </c>
      <c r="S25" s="151">
        <f t="shared" si="12"/>
        <v>1.8318206108219179</v>
      </c>
      <c r="U25" s="135">
        <f t="shared" si="6"/>
        <v>4.0727788199999999</v>
      </c>
      <c r="V25" s="151">
        <f t="shared" si="13"/>
        <v>3.4869681678082192E-3</v>
      </c>
      <c r="W25" s="151">
        <f t="shared" si="14"/>
        <v>5.5791490684931506E-2</v>
      </c>
      <c r="X25" s="135">
        <f t="shared" si="7"/>
        <v>4.0727788199999999</v>
      </c>
      <c r="Z25" s="135">
        <f>'Mat.Inf.-APS'!K24</f>
        <v>1810.1239200000002</v>
      </c>
      <c r="AA25" s="151">
        <f t="shared" si="15"/>
        <v>3.6202478400000007</v>
      </c>
      <c r="AB25" s="151">
        <f t="shared" si="16"/>
        <v>3.6202478400000007</v>
      </c>
      <c r="AC25" s="151">
        <f t="shared" si="17"/>
        <v>1.8101239200000003</v>
      </c>
      <c r="AD25" s="151">
        <f t="shared" si="18"/>
        <v>9.050619600000001</v>
      </c>
    </row>
    <row r="26" spans="2:30" x14ac:dyDescent="0.25">
      <c r="B26" s="358" t="str">
        <f>IF(BasePop!B27="","",BasePop!B27)</f>
        <v>Codajás</v>
      </c>
      <c r="C26" s="359"/>
      <c r="D26" s="183"/>
      <c r="F26" s="135">
        <f>'Mat.Inf.-APS'!AF25</f>
        <v>72.116286000000002</v>
      </c>
      <c r="H26" s="135">
        <f t="shared" si="8"/>
        <v>72.116286000000002</v>
      </c>
      <c r="I26" s="151">
        <f t="shared" si="9"/>
        <v>7.2033961472602742E-2</v>
      </c>
      <c r="K26" s="135">
        <f t="shared" si="2"/>
        <v>36.058143000000001</v>
      </c>
      <c r="L26" s="151">
        <f t="shared" si="10"/>
        <v>1.0290565924657534E-2</v>
      </c>
      <c r="M26" s="135">
        <f t="shared" si="3"/>
        <v>36.058143000000001</v>
      </c>
      <c r="N26" s="151">
        <f t="shared" si="11"/>
        <v>1.5435848886986301E-2</v>
      </c>
      <c r="P26" s="135">
        <f t="shared" si="4"/>
        <v>14.423257200000002</v>
      </c>
      <c r="R26" s="135">
        <f t="shared" si="5"/>
        <v>71.034541709999999</v>
      </c>
      <c r="S26" s="151">
        <f t="shared" si="12"/>
        <v>0.48653795691780821</v>
      </c>
      <c r="U26" s="135">
        <f t="shared" si="6"/>
        <v>1.0817442900000001</v>
      </c>
      <c r="V26" s="151">
        <f t="shared" si="13"/>
        <v>9.2615093321917808E-4</v>
      </c>
      <c r="W26" s="151">
        <f t="shared" si="14"/>
        <v>1.4818414931506849E-2</v>
      </c>
      <c r="X26" s="135">
        <f t="shared" si="7"/>
        <v>1.0817442900000001</v>
      </c>
      <c r="Z26" s="135">
        <f>'Mat.Inf.-APS'!K25</f>
        <v>480.77524000000005</v>
      </c>
      <c r="AA26" s="151">
        <f t="shared" si="15"/>
        <v>0.9615504800000001</v>
      </c>
      <c r="AB26" s="151">
        <f t="shared" si="16"/>
        <v>0.9615504800000001</v>
      </c>
      <c r="AC26" s="151">
        <f t="shared" si="17"/>
        <v>0.48077524000000005</v>
      </c>
      <c r="AD26" s="151">
        <f t="shared" si="18"/>
        <v>2.4038762</v>
      </c>
    </row>
    <row r="27" spans="2:30" x14ac:dyDescent="0.25">
      <c r="B27" s="358" t="str">
        <f>IF(BasePop!B28="","",BasePop!B28)</f>
        <v>Iranduba</v>
      </c>
      <c r="C27" s="359"/>
      <c r="D27" s="183"/>
      <c r="F27" s="135">
        <f>'Mat.Inf.-APS'!AF26</f>
        <v>153.97630050000001</v>
      </c>
      <c r="H27" s="135">
        <f t="shared" si="8"/>
        <v>153.97630050000001</v>
      </c>
      <c r="I27" s="151">
        <f t="shared" si="9"/>
        <v>0.15380052846746578</v>
      </c>
      <c r="K27" s="135">
        <f t="shared" si="2"/>
        <v>76.988150250000004</v>
      </c>
      <c r="L27" s="151">
        <f t="shared" si="10"/>
        <v>2.197150406678082E-2</v>
      </c>
      <c r="M27" s="135">
        <f t="shared" si="3"/>
        <v>76.988150250000004</v>
      </c>
      <c r="N27" s="151">
        <f t="shared" si="11"/>
        <v>3.2957256100171237E-2</v>
      </c>
      <c r="P27" s="135">
        <f t="shared" si="4"/>
        <v>30.795260100000004</v>
      </c>
      <c r="R27" s="135">
        <f t="shared" si="5"/>
        <v>151.66665599250001</v>
      </c>
      <c r="S27" s="151">
        <f t="shared" si="12"/>
        <v>1.0388127122773974</v>
      </c>
      <c r="U27" s="135">
        <f t="shared" si="6"/>
        <v>2.3096445074999998</v>
      </c>
      <c r="V27" s="151">
        <f t="shared" si="13"/>
        <v>1.9774353660102738E-3</v>
      </c>
      <c r="W27" s="151">
        <f t="shared" si="14"/>
        <v>3.1638965856164381E-2</v>
      </c>
      <c r="X27" s="135">
        <f t="shared" si="7"/>
        <v>2.3096445074999998</v>
      </c>
      <c r="Z27" s="135">
        <f>'Mat.Inf.-APS'!K26</f>
        <v>1026.5086700000002</v>
      </c>
      <c r="AA27" s="151">
        <f t="shared" si="15"/>
        <v>2.0530173400000002</v>
      </c>
      <c r="AB27" s="151">
        <f t="shared" si="16"/>
        <v>2.0530173400000002</v>
      </c>
      <c r="AC27" s="151">
        <f t="shared" si="17"/>
        <v>1.0265086700000001</v>
      </c>
      <c r="AD27" s="151">
        <f t="shared" si="18"/>
        <v>5.1325433500000006</v>
      </c>
    </row>
    <row r="28" spans="2:30" x14ac:dyDescent="0.25">
      <c r="B28" s="358" t="str">
        <f>IF(BasePop!B29="","",BasePop!B29)</f>
        <v>Lábrea</v>
      </c>
      <c r="C28" s="359"/>
      <c r="D28" s="183"/>
      <c r="F28" s="135">
        <f>'Mat.Inf.-APS'!AF27</f>
        <v>121.77593999999999</v>
      </c>
      <c r="H28" s="135">
        <f t="shared" si="8"/>
        <v>121.77593999999999</v>
      </c>
      <c r="I28" s="151">
        <f t="shared" si="9"/>
        <v>0.12163692636986302</v>
      </c>
      <c r="K28" s="135">
        <f t="shared" si="2"/>
        <v>60.887969999999996</v>
      </c>
      <c r="L28" s="151">
        <f t="shared" si="10"/>
        <v>1.7376703767123285E-2</v>
      </c>
      <c r="M28" s="135">
        <f t="shared" si="3"/>
        <v>60.887969999999996</v>
      </c>
      <c r="N28" s="151">
        <f t="shared" si="11"/>
        <v>2.606505565068493E-2</v>
      </c>
      <c r="P28" s="135">
        <f t="shared" si="4"/>
        <v>24.355187999999998</v>
      </c>
      <c r="R28" s="135">
        <f t="shared" si="5"/>
        <v>119.94930089999998</v>
      </c>
      <c r="S28" s="151">
        <f t="shared" si="12"/>
        <v>0.8215705541095889</v>
      </c>
      <c r="U28" s="135">
        <f t="shared" si="6"/>
        <v>1.8266390999999997</v>
      </c>
      <c r="V28" s="151">
        <f t="shared" si="13"/>
        <v>1.5639033390410957E-3</v>
      </c>
      <c r="W28" s="151">
        <f t="shared" si="14"/>
        <v>2.5022453424657531E-2</v>
      </c>
      <c r="X28" s="135">
        <f t="shared" si="7"/>
        <v>1.8266390999999997</v>
      </c>
      <c r="Z28" s="135">
        <f>'Mat.Inf.-APS'!K27</f>
        <v>811.83960000000002</v>
      </c>
      <c r="AA28" s="151">
        <f t="shared" si="15"/>
        <v>1.6236792</v>
      </c>
      <c r="AB28" s="151">
        <f t="shared" si="16"/>
        <v>1.6236792</v>
      </c>
      <c r="AC28" s="151">
        <f t="shared" si="17"/>
        <v>0.81183959999999999</v>
      </c>
      <c r="AD28" s="151">
        <f t="shared" si="18"/>
        <v>4.0591980000000003</v>
      </c>
    </row>
    <row r="29" spans="2:30" x14ac:dyDescent="0.25">
      <c r="B29" s="358" t="str">
        <f>IF(BasePop!B30="","",BasePop!B30)</f>
        <v>Manacapuru</v>
      </c>
      <c r="C29" s="359"/>
      <c r="D29" s="183"/>
      <c r="F29" s="135">
        <f>'Mat.Inf.-APS'!AF28</f>
        <v>317.40370200000007</v>
      </c>
      <c r="H29" s="135">
        <f t="shared" si="8"/>
        <v>317.40370200000007</v>
      </c>
      <c r="I29" s="151">
        <f t="shared" si="9"/>
        <v>0.31704136900684937</v>
      </c>
      <c r="K29" s="135">
        <f t="shared" si="2"/>
        <v>158.70185100000003</v>
      </c>
      <c r="L29" s="151">
        <f t="shared" si="10"/>
        <v>4.529162414383562E-2</v>
      </c>
      <c r="M29" s="135">
        <f t="shared" si="3"/>
        <v>158.70185100000003</v>
      </c>
      <c r="N29" s="151">
        <f t="shared" si="11"/>
        <v>6.7937436215753433E-2</v>
      </c>
      <c r="P29" s="135">
        <f t="shared" si="4"/>
        <v>63.480740400000016</v>
      </c>
      <c r="R29" s="135">
        <f t="shared" si="5"/>
        <v>312.64264647000005</v>
      </c>
      <c r="S29" s="151">
        <f t="shared" si="12"/>
        <v>2.1413879895205481</v>
      </c>
      <c r="U29" s="135">
        <f t="shared" si="6"/>
        <v>4.761055530000001</v>
      </c>
      <c r="V29" s="151">
        <f t="shared" si="13"/>
        <v>4.0762461729452063E-3</v>
      </c>
      <c r="W29" s="151">
        <f t="shared" si="14"/>
        <v>6.5219938767123301E-2</v>
      </c>
      <c r="X29" s="135">
        <f t="shared" si="7"/>
        <v>4.761055530000001</v>
      </c>
      <c r="Z29" s="135">
        <f>'Mat.Inf.-APS'!K28</f>
        <v>2116.0246800000004</v>
      </c>
      <c r="AA29" s="151">
        <f t="shared" si="15"/>
        <v>4.2320493600000013</v>
      </c>
      <c r="AB29" s="151">
        <f t="shared" si="16"/>
        <v>4.2320493600000013</v>
      </c>
      <c r="AC29" s="151">
        <f t="shared" si="17"/>
        <v>2.1160246800000007</v>
      </c>
      <c r="AD29" s="151">
        <f t="shared" si="18"/>
        <v>10.580123400000002</v>
      </c>
    </row>
    <row r="30" spans="2:30" x14ac:dyDescent="0.25">
      <c r="B30" s="358" t="str">
        <f>IF(BasePop!B31="","",BasePop!B31)</f>
        <v>Manaquiri</v>
      </c>
      <c r="C30" s="359"/>
      <c r="D30" s="183"/>
      <c r="F30" s="135">
        <f>'Mat.Inf.-APS'!AF29</f>
        <v>49.391100000000002</v>
      </c>
      <c r="H30" s="135">
        <f t="shared" si="8"/>
        <v>49.391100000000002</v>
      </c>
      <c r="I30" s="151">
        <f t="shared" si="9"/>
        <v>4.9334717465753429E-2</v>
      </c>
      <c r="K30" s="135">
        <f t="shared" si="2"/>
        <v>24.695550000000001</v>
      </c>
      <c r="L30" s="151">
        <f t="shared" si="10"/>
        <v>7.0478167808219168E-3</v>
      </c>
      <c r="M30" s="135">
        <f t="shared" si="3"/>
        <v>24.695550000000001</v>
      </c>
      <c r="N30" s="151">
        <f t="shared" si="11"/>
        <v>1.0571725171232877E-2</v>
      </c>
      <c r="P30" s="135">
        <f t="shared" si="4"/>
        <v>9.8782200000000007</v>
      </c>
      <c r="R30" s="135">
        <f t="shared" si="5"/>
        <v>48.650233499999999</v>
      </c>
      <c r="S30" s="151">
        <f t="shared" si="12"/>
        <v>0.33322077739726025</v>
      </c>
      <c r="U30" s="135">
        <f t="shared" si="6"/>
        <v>0.74086649999999998</v>
      </c>
      <c r="V30" s="151">
        <f t="shared" si="13"/>
        <v>6.3430351027397261E-4</v>
      </c>
      <c r="W30" s="151">
        <f t="shared" si="14"/>
        <v>1.0148856164383562E-2</v>
      </c>
      <c r="X30" s="135">
        <f t="shared" si="7"/>
        <v>0.74086649999999998</v>
      </c>
      <c r="Z30" s="135">
        <f>'Mat.Inf.-APS'!K29</f>
        <v>329.274</v>
      </c>
      <c r="AA30" s="151">
        <f t="shared" si="15"/>
        <v>0.65854800000000002</v>
      </c>
      <c r="AB30" s="151">
        <f t="shared" si="16"/>
        <v>0.65854800000000002</v>
      </c>
      <c r="AC30" s="151">
        <f t="shared" si="17"/>
        <v>0.32927400000000001</v>
      </c>
      <c r="AD30" s="151">
        <f t="shared" si="18"/>
        <v>1.6463699999999999</v>
      </c>
    </row>
    <row r="31" spans="2:30" x14ac:dyDescent="0.25">
      <c r="B31" s="358" t="str">
        <f>IF(BasePop!B32="","",BasePop!B32)</f>
        <v>Manaus</v>
      </c>
      <c r="C31" s="359"/>
      <c r="D31" s="183"/>
      <c r="F31" s="135">
        <f>'Mat.Inf.-APS'!AF30</f>
        <v>4851.7874459999994</v>
      </c>
      <c r="H31" s="135">
        <f t="shared" si="8"/>
        <v>4851.7874459999994</v>
      </c>
      <c r="I31" s="151">
        <f t="shared" si="9"/>
        <v>4.8462488758561637</v>
      </c>
      <c r="K31" s="135">
        <f t="shared" si="2"/>
        <v>2425.8937229999997</v>
      </c>
      <c r="L31" s="151">
        <f t="shared" si="10"/>
        <v>0.69232126797945182</v>
      </c>
      <c r="M31" s="135">
        <f t="shared" si="3"/>
        <v>2425.8937229999997</v>
      </c>
      <c r="N31" s="151">
        <f t="shared" si="11"/>
        <v>1.038481901969178</v>
      </c>
      <c r="P31" s="135">
        <f t="shared" si="4"/>
        <v>970.35748919999992</v>
      </c>
      <c r="R31" s="135">
        <f t="shared" si="5"/>
        <v>4779.0106343099997</v>
      </c>
      <c r="S31" s="151">
        <f t="shared" si="12"/>
        <v>32.73294955006849</v>
      </c>
      <c r="U31" s="135">
        <f t="shared" si="6"/>
        <v>72.776811689999988</v>
      </c>
      <c r="V31" s="151">
        <f t="shared" si="13"/>
        <v>6.2308914118150677E-2</v>
      </c>
      <c r="W31" s="151">
        <f t="shared" si="14"/>
        <v>0.99694262589041083</v>
      </c>
      <c r="X31" s="135">
        <f t="shared" si="7"/>
        <v>72.776811689999988</v>
      </c>
      <c r="Z31" s="135">
        <f>'Mat.Inf.-APS'!K30</f>
        <v>32345.249639999998</v>
      </c>
      <c r="AA31" s="151">
        <f t="shared" si="15"/>
        <v>64.690499279999997</v>
      </c>
      <c r="AB31" s="151">
        <f t="shared" si="16"/>
        <v>64.690499279999997</v>
      </c>
      <c r="AC31" s="151">
        <f t="shared" si="17"/>
        <v>32.345249639999999</v>
      </c>
      <c r="AD31" s="151">
        <f t="shared" si="18"/>
        <v>161.72624820000001</v>
      </c>
    </row>
    <row r="32" spans="2:30" x14ac:dyDescent="0.25">
      <c r="B32" s="358" t="str">
        <f>IF(BasePop!B33="","",BasePop!B33)</f>
        <v>Nova Olinda do Norte</v>
      </c>
      <c r="C32" s="359"/>
      <c r="D32" s="183"/>
      <c r="F32" s="135">
        <f>'Mat.Inf.-APS'!AF31</f>
        <v>97.494407999999993</v>
      </c>
      <c r="H32" s="135">
        <f t="shared" si="8"/>
        <v>97.494407999999993</v>
      </c>
      <c r="I32" s="151">
        <f t="shared" si="9"/>
        <v>9.7383113013698633E-2</v>
      </c>
      <c r="K32" s="135">
        <f t="shared" si="2"/>
        <v>48.747203999999996</v>
      </c>
      <c r="L32" s="151">
        <f t="shared" si="10"/>
        <v>1.3911873287671229E-2</v>
      </c>
      <c r="M32" s="135">
        <f t="shared" si="3"/>
        <v>48.747203999999996</v>
      </c>
      <c r="N32" s="151">
        <f t="shared" si="11"/>
        <v>2.0867809931506848E-2</v>
      </c>
      <c r="P32" s="135">
        <f t="shared" si="4"/>
        <v>19.498881600000001</v>
      </c>
      <c r="R32" s="135">
        <f t="shared" si="5"/>
        <v>96.031991879999993</v>
      </c>
      <c r="S32" s="151">
        <f t="shared" si="12"/>
        <v>0.65775336904109583</v>
      </c>
      <c r="U32" s="135">
        <f t="shared" si="6"/>
        <v>1.4624161199999999</v>
      </c>
      <c r="V32" s="151">
        <f t="shared" si="13"/>
        <v>1.2520685958904106E-3</v>
      </c>
      <c r="W32" s="151">
        <f t="shared" si="14"/>
        <v>2.003309753424657E-2</v>
      </c>
      <c r="X32" s="135">
        <f t="shared" si="7"/>
        <v>1.4624161199999999</v>
      </c>
      <c r="Z32" s="135">
        <f>'Mat.Inf.-APS'!K31</f>
        <v>649.96271999999999</v>
      </c>
      <c r="AA32" s="151">
        <f t="shared" si="15"/>
        <v>1.29992544</v>
      </c>
      <c r="AB32" s="151">
        <f t="shared" si="16"/>
        <v>1.29992544</v>
      </c>
      <c r="AC32" s="151">
        <f t="shared" si="17"/>
        <v>0.64996271999999999</v>
      </c>
      <c r="AD32" s="151">
        <f t="shared" si="18"/>
        <v>3.2498136</v>
      </c>
    </row>
    <row r="33" spans="2:30" x14ac:dyDescent="0.25">
      <c r="B33" s="358" t="str">
        <f>IF(BasePop!B34="","",BasePop!B34)</f>
        <v>Novo Airão</v>
      </c>
      <c r="C33" s="359"/>
      <c r="D33" s="183"/>
      <c r="F33" s="135">
        <f>'Mat.Inf.-APS'!AF32</f>
        <v>54.653791499999997</v>
      </c>
      <c r="H33" s="135">
        <f t="shared" si="8"/>
        <v>54.653791499999997</v>
      </c>
      <c r="I33" s="151">
        <f t="shared" si="9"/>
        <v>5.4591401327054798E-2</v>
      </c>
      <c r="K33" s="135">
        <f t="shared" si="2"/>
        <v>27.326895749999998</v>
      </c>
      <c r="L33" s="151">
        <f t="shared" si="10"/>
        <v>7.7987716181506829E-3</v>
      </c>
      <c r="M33" s="135">
        <f t="shared" si="3"/>
        <v>27.326895749999998</v>
      </c>
      <c r="N33" s="151">
        <f t="shared" si="11"/>
        <v>1.1698157427226028E-2</v>
      </c>
      <c r="P33" s="135">
        <f t="shared" si="4"/>
        <v>10.930758300000001</v>
      </c>
      <c r="R33" s="135">
        <f t="shared" si="5"/>
        <v>53.833984627499994</v>
      </c>
      <c r="S33" s="151">
        <f t="shared" si="12"/>
        <v>0.36872592210616434</v>
      </c>
      <c r="U33" s="135">
        <f t="shared" si="6"/>
        <v>0.81980687249999995</v>
      </c>
      <c r="V33" s="151">
        <f t="shared" si="13"/>
        <v>7.0188944563356155E-4</v>
      </c>
      <c r="W33" s="151">
        <f t="shared" si="14"/>
        <v>1.1230231130136985E-2</v>
      </c>
      <c r="X33" s="135">
        <f t="shared" si="7"/>
        <v>0.81980687249999995</v>
      </c>
      <c r="Z33" s="135">
        <f>'Mat.Inf.-APS'!K32</f>
        <v>364.35861</v>
      </c>
      <c r="AA33" s="151">
        <f t="shared" si="15"/>
        <v>0.72871721999999994</v>
      </c>
      <c r="AB33" s="151">
        <f t="shared" si="16"/>
        <v>0.72871721999999994</v>
      </c>
      <c r="AC33" s="151">
        <f t="shared" si="17"/>
        <v>0.36435860999999997</v>
      </c>
      <c r="AD33" s="151">
        <f t="shared" si="18"/>
        <v>1.8217930499999999</v>
      </c>
    </row>
    <row r="34" spans="2:30" x14ac:dyDescent="0.25">
      <c r="B34" s="358" t="str">
        <f>IF(BasePop!B35="","",BasePop!B35)</f>
        <v>Pauini</v>
      </c>
      <c r="C34" s="359"/>
      <c r="D34" s="183"/>
      <c r="F34" s="135">
        <f>'Mat.Inf.-APS'!AF33</f>
        <v>58.45199250000001</v>
      </c>
      <c r="H34" s="135">
        <f t="shared" si="8"/>
        <v>58.45199250000001</v>
      </c>
      <c r="I34" s="151">
        <f t="shared" si="9"/>
        <v>5.8385266481164398E-2</v>
      </c>
      <c r="K34" s="135">
        <f t="shared" si="2"/>
        <v>29.225996250000005</v>
      </c>
      <c r="L34" s="151">
        <f t="shared" si="10"/>
        <v>8.3407523544520561E-3</v>
      </c>
      <c r="M34" s="135">
        <f t="shared" si="3"/>
        <v>29.225996250000005</v>
      </c>
      <c r="N34" s="151">
        <f t="shared" si="11"/>
        <v>1.2511128531678083E-2</v>
      </c>
      <c r="P34" s="135">
        <f t="shared" si="4"/>
        <v>11.690398500000002</v>
      </c>
      <c r="R34" s="135">
        <f t="shared" si="5"/>
        <v>57.57521261250001</v>
      </c>
      <c r="S34" s="151">
        <f t="shared" si="12"/>
        <v>0.39435077131849322</v>
      </c>
      <c r="U34" s="135">
        <f t="shared" si="6"/>
        <v>0.87677988750000013</v>
      </c>
      <c r="V34" s="151">
        <f t="shared" si="13"/>
        <v>7.50667711900685E-4</v>
      </c>
      <c r="W34" s="151">
        <f t="shared" si="14"/>
        <v>1.201068339041096E-2</v>
      </c>
      <c r="X34" s="135">
        <f t="shared" si="7"/>
        <v>0.87677988750000013</v>
      </c>
      <c r="Z34" s="135">
        <f>'Mat.Inf.-APS'!K33</f>
        <v>389.67995000000008</v>
      </c>
      <c r="AA34" s="151">
        <f t="shared" si="15"/>
        <v>0.77935990000000011</v>
      </c>
      <c r="AB34" s="151">
        <f t="shared" si="16"/>
        <v>0.77935990000000011</v>
      </c>
      <c r="AC34" s="151">
        <f t="shared" si="17"/>
        <v>0.38967995000000005</v>
      </c>
      <c r="AD34" s="151">
        <f t="shared" si="18"/>
        <v>1.9483997500000005</v>
      </c>
    </row>
    <row r="35" spans="2:30" x14ac:dyDescent="0.25">
      <c r="B35" s="358" t="str">
        <f>IF(BasePop!B36="","",BasePop!B36)</f>
        <v>Presidente Figueiredo</v>
      </c>
      <c r="C35" s="359"/>
      <c r="D35" s="183"/>
      <c r="F35" s="135">
        <f>'Mat.Inf.-APS'!AF34</f>
        <v>84.413769000000002</v>
      </c>
      <c r="H35" s="135">
        <f t="shared" si="8"/>
        <v>84.413769000000002</v>
      </c>
      <c r="I35" s="151">
        <f t="shared" si="9"/>
        <v>8.4317406250000004E-2</v>
      </c>
      <c r="K35" s="135">
        <f t="shared" si="2"/>
        <v>42.206884500000001</v>
      </c>
      <c r="L35" s="151">
        <f t="shared" si="10"/>
        <v>1.204534375E-2</v>
      </c>
      <c r="M35" s="135">
        <f t="shared" si="3"/>
        <v>42.206884500000001</v>
      </c>
      <c r="N35" s="151">
        <f t="shared" si="11"/>
        <v>1.8068015624999999E-2</v>
      </c>
      <c r="P35" s="135">
        <f t="shared" si="4"/>
        <v>16.8827538</v>
      </c>
      <c r="R35" s="135">
        <f t="shared" si="5"/>
        <v>83.147562465000007</v>
      </c>
      <c r="S35" s="151">
        <f t="shared" si="12"/>
        <v>0.56950385250000002</v>
      </c>
      <c r="U35" s="135">
        <f t="shared" si="6"/>
        <v>1.266206535</v>
      </c>
      <c r="V35" s="151">
        <f t="shared" si="13"/>
        <v>1.0840809375E-3</v>
      </c>
      <c r="W35" s="151">
        <f t="shared" si="14"/>
        <v>1.7345295E-2</v>
      </c>
      <c r="X35" s="135">
        <f t="shared" si="7"/>
        <v>1.266206535</v>
      </c>
      <c r="Z35" s="135">
        <f>'Mat.Inf.-APS'!K34</f>
        <v>562.75846000000001</v>
      </c>
      <c r="AA35" s="151">
        <f t="shared" si="15"/>
        <v>1.1255169199999999</v>
      </c>
      <c r="AB35" s="151">
        <f t="shared" si="16"/>
        <v>1.1255169199999999</v>
      </c>
      <c r="AC35" s="151">
        <f t="shared" si="17"/>
        <v>0.56275845999999996</v>
      </c>
      <c r="AD35" s="151">
        <f t="shared" si="18"/>
        <v>2.8137923000000002</v>
      </c>
    </row>
    <row r="36" spans="2:30" x14ac:dyDescent="0.25">
      <c r="B36" s="358" t="str">
        <f>IF(BasePop!B37="","",BasePop!B37)</f>
        <v>Rio Preto da Eva</v>
      </c>
      <c r="C36" s="359"/>
      <c r="D36" s="183"/>
      <c r="F36" s="135">
        <f>'Mat.Inf.-APS'!AF35</f>
        <v>69.281850000000006</v>
      </c>
      <c r="H36" s="135">
        <f t="shared" si="8"/>
        <v>69.281850000000006</v>
      </c>
      <c r="I36" s="151">
        <f t="shared" si="9"/>
        <v>6.9202761130136986E-2</v>
      </c>
      <c r="K36" s="135">
        <f t="shared" si="2"/>
        <v>34.640925000000003</v>
      </c>
      <c r="L36" s="151">
        <f t="shared" si="10"/>
        <v>9.8861087328767118E-3</v>
      </c>
      <c r="M36" s="135">
        <f t="shared" si="3"/>
        <v>34.640925000000003</v>
      </c>
      <c r="N36" s="151">
        <f t="shared" si="11"/>
        <v>1.4829163099315069E-2</v>
      </c>
      <c r="P36" s="135">
        <f t="shared" si="4"/>
        <v>13.856370000000002</v>
      </c>
      <c r="R36" s="135">
        <f t="shared" si="5"/>
        <v>68.242622250000011</v>
      </c>
      <c r="S36" s="151">
        <f t="shared" si="12"/>
        <v>0.46741522089041104</v>
      </c>
      <c r="U36" s="135">
        <f t="shared" si="6"/>
        <v>1.03922775</v>
      </c>
      <c r="V36" s="151">
        <f t="shared" si="13"/>
        <v>8.8974978595890409E-4</v>
      </c>
      <c r="W36" s="151">
        <f t="shared" si="14"/>
        <v>1.4235996575342465E-2</v>
      </c>
      <c r="X36" s="135">
        <f t="shared" si="7"/>
        <v>1.03922775</v>
      </c>
      <c r="Z36" s="135">
        <f>'Mat.Inf.-APS'!K35</f>
        <v>461.87900000000002</v>
      </c>
      <c r="AA36" s="151">
        <f t="shared" si="15"/>
        <v>0.92375800000000008</v>
      </c>
      <c r="AB36" s="151">
        <f t="shared" si="16"/>
        <v>0.92375800000000008</v>
      </c>
      <c r="AC36" s="151">
        <f t="shared" si="17"/>
        <v>0.46187900000000004</v>
      </c>
      <c r="AD36" s="151">
        <f t="shared" si="18"/>
        <v>2.3093949999999999</v>
      </c>
    </row>
    <row r="37" spans="2:30" x14ac:dyDescent="0.25">
      <c r="B37" s="358" t="str">
        <f>IF(BasePop!B38="","",BasePop!B38)</f>
        <v>Santa Isabel do Rio Negro</v>
      </c>
      <c r="C37" s="359"/>
      <c r="D37" s="183"/>
      <c r="F37" s="135">
        <f>'Mat.Inf.-APS'!AF36</f>
        <v>60.982845000000005</v>
      </c>
      <c r="H37" s="135">
        <f t="shared" si="8"/>
        <v>60.982845000000005</v>
      </c>
      <c r="I37" s="151">
        <f t="shared" si="9"/>
        <v>6.0913229880136997E-2</v>
      </c>
      <c r="K37" s="135">
        <f t="shared" si="2"/>
        <v>30.491422500000002</v>
      </c>
      <c r="L37" s="151">
        <f t="shared" si="10"/>
        <v>8.7018899828767114E-3</v>
      </c>
      <c r="M37" s="135">
        <f t="shared" si="3"/>
        <v>30.491422500000002</v>
      </c>
      <c r="N37" s="151">
        <f t="shared" si="11"/>
        <v>1.3052834974315069E-2</v>
      </c>
      <c r="P37" s="135">
        <f t="shared" si="4"/>
        <v>12.196569000000002</v>
      </c>
      <c r="R37" s="135">
        <f t="shared" si="5"/>
        <v>60.068102325000005</v>
      </c>
      <c r="S37" s="151">
        <f t="shared" si="12"/>
        <v>0.41142535839041094</v>
      </c>
      <c r="U37" s="135">
        <f t="shared" si="6"/>
        <v>0.91474267500000006</v>
      </c>
      <c r="V37" s="151">
        <f t="shared" si="13"/>
        <v>7.8317009845890414E-4</v>
      </c>
      <c r="W37" s="151">
        <f t="shared" si="14"/>
        <v>1.2530721575342466E-2</v>
      </c>
      <c r="X37" s="135">
        <f t="shared" si="7"/>
        <v>0.91474267500000006</v>
      </c>
      <c r="Z37" s="135">
        <f>'Mat.Inf.-APS'!K36</f>
        <v>406.55230000000006</v>
      </c>
      <c r="AA37" s="151">
        <f t="shared" si="15"/>
        <v>0.81310460000000007</v>
      </c>
      <c r="AB37" s="151">
        <f t="shared" si="16"/>
        <v>0.81310460000000007</v>
      </c>
      <c r="AC37" s="151">
        <f t="shared" si="17"/>
        <v>0.40655230000000003</v>
      </c>
      <c r="AD37" s="151">
        <f t="shared" si="18"/>
        <v>2.0327615000000003</v>
      </c>
    </row>
    <row r="38" spans="2:30" x14ac:dyDescent="0.25">
      <c r="B38" s="358" t="str">
        <f>IF(BasePop!B39="","",BasePop!B39)</f>
        <v>São Gabriel da Cachoeira</v>
      </c>
      <c r="C38" s="359"/>
      <c r="D38" s="183"/>
      <c r="F38" s="135">
        <f>'Mat.Inf.-APS'!AF37</f>
        <v>199.448667</v>
      </c>
      <c r="H38" s="135">
        <f t="shared" si="8"/>
        <v>199.448667</v>
      </c>
      <c r="I38" s="151">
        <f t="shared" si="9"/>
        <v>0.19922098587328768</v>
      </c>
      <c r="K38" s="135">
        <f t="shared" si="2"/>
        <v>99.7243335</v>
      </c>
      <c r="L38" s="151">
        <f t="shared" si="10"/>
        <v>2.8460140839041092E-2</v>
      </c>
      <c r="M38" s="135">
        <f t="shared" si="3"/>
        <v>99.7243335</v>
      </c>
      <c r="N38" s="151">
        <f t="shared" si="11"/>
        <v>4.2690211258561643E-2</v>
      </c>
      <c r="P38" s="135">
        <f t="shared" si="4"/>
        <v>39.889733400000004</v>
      </c>
      <c r="R38" s="135">
        <f t="shared" si="5"/>
        <v>196.45693699500001</v>
      </c>
      <c r="S38" s="151">
        <f t="shared" si="12"/>
        <v>1.3455954588698631</v>
      </c>
      <c r="U38" s="135">
        <f t="shared" si="6"/>
        <v>2.991730005</v>
      </c>
      <c r="V38" s="151">
        <f t="shared" si="13"/>
        <v>2.5614126755136987E-3</v>
      </c>
      <c r="W38" s="151">
        <f t="shared" si="14"/>
        <v>4.0982602808219179E-2</v>
      </c>
      <c r="X38" s="135">
        <f t="shared" si="7"/>
        <v>2.991730005</v>
      </c>
      <c r="Z38" s="135">
        <f>'Mat.Inf.-APS'!K37</f>
        <v>1329.65778</v>
      </c>
      <c r="AA38" s="151">
        <f t="shared" si="15"/>
        <v>2.65931556</v>
      </c>
      <c r="AB38" s="151">
        <f t="shared" si="16"/>
        <v>2.65931556</v>
      </c>
      <c r="AC38" s="151">
        <f t="shared" si="17"/>
        <v>1.32965778</v>
      </c>
      <c r="AD38" s="151">
        <f t="shared" si="18"/>
        <v>6.6482888999999998</v>
      </c>
    </row>
    <row r="39" spans="2:30" x14ac:dyDescent="0.25">
      <c r="B39" s="358" t="str">
        <f>IF(BasePop!B40="","",BasePop!B40)</f>
        <v>Tapauá</v>
      </c>
      <c r="C39" s="359"/>
      <c r="D39" s="183"/>
      <c r="F39" s="135">
        <f>'Mat.Inf.-APS'!AF38</f>
        <v>66.684667500000003</v>
      </c>
      <c r="H39" s="135">
        <f t="shared" si="8"/>
        <v>66.684667500000003</v>
      </c>
      <c r="I39" s="151">
        <f t="shared" si="9"/>
        <v>6.6608543450342478E-2</v>
      </c>
      <c r="K39" s="135">
        <f t="shared" si="2"/>
        <v>33.342333750000002</v>
      </c>
      <c r="L39" s="151">
        <f t="shared" si="10"/>
        <v>9.5155062071917811E-3</v>
      </c>
      <c r="M39" s="135">
        <f t="shared" si="3"/>
        <v>33.342333750000002</v>
      </c>
      <c r="N39" s="151">
        <f t="shared" si="11"/>
        <v>1.4273259310787672E-2</v>
      </c>
      <c r="P39" s="135">
        <f t="shared" si="4"/>
        <v>13.336933500000001</v>
      </c>
      <c r="R39" s="135">
        <f t="shared" si="5"/>
        <v>65.684397487500007</v>
      </c>
      <c r="S39" s="151">
        <f t="shared" si="12"/>
        <v>0.44989313347602744</v>
      </c>
      <c r="U39" s="135">
        <f t="shared" si="6"/>
        <v>1.0002700124999999</v>
      </c>
      <c r="V39" s="151">
        <f t="shared" si="13"/>
        <v>8.563955586472601E-4</v>
      </c>
      <c r="W39" s="151">
        <f t="shared" si="14"/>
        <v>1.3702328938356162E-2</v>
      </c>
      <c r="X39" s="135">
        <f t="shared" si="7"/>
        <v>1.0002700124999999</v>
      </c>
      <c r="Z39" s="135">
        <f>'Mat.Inf.-APS'!K38</f>
        <v>444.56445000000008</v>
      </c>
      <c r="AA39" s="151">
        <f t="shared" si="15"/>
        <v>0.88912890000000011</v>
      </c>
      <c r="AB39" s="151">
        <f t="shared" si="16"/>
        <v>0.88912890000000011</v>
      </c>
      <c r="AC39" s="151">
        <f t="shared" si="17"/>
        <v>0.44456445000000006</v>
      </c>
      <c r="AD39" s="151">
        <f t="shared" si="18"/>
        <v>2.2228222500000001</v>
      </c>
    </row>
    <row r="40" spans="2:30" x14ac:dyDescent="0.25">
      <c r="B40" s="358" t="str">
        <f>IF(BasePop!B41="","",BasePop!B41)</f>
        <v/>
      </c>
      <c r="C40" s="359"/>
      <c r="D40" s="183"/>
      <c r="F40" s="135">
        <f>'Mat.Inf.-APS'!AF39</f>
        <v>0</v>
      </c>
      <c r="H40" s="135">
        <f t="shared" si="8"/>
        <v>0</v>
      </c>
      <c r="I40" s="151">
        <f t="shared" si="9"/>
        <v>0</v>
      </c>
      <c r="K40" s="135">
        <f t="shared" si="2"/>
        <v>0</v>
      </c>
      <c r="L40" s="151">
        <f t="shared" si="10"/>
        <v>0</v>
      </c>
      <c r="M40" s="135">
        <f t="shared" si="3"/>
        <v>0</v>
      </c>
      <c r="N40" s="151">
        <f t="shared" si="11"/>
        <v>0</v>
      </c>
      <c r="P40" s="135">
        <f t="shared" si="4"/>
        <v>0</v>
      </c>
      <c r="R40" s="135">
        <f t="shared" si="5"/>
        <v>0</v>
      </c>
      <c r="S40" s="151">
        <f t="shared" si="12"/>
        <v>0</v>
      </c>
      <c r="U40" s="135">
        <f t="shared" si="6"/>
        <v>0</v>
      </c>
      <c r="V40" s="151">
        <f t="shared" si="13"/>
        <v>0</v>
      </c>
      <c r="W40" s="151">
        <f t="shared" si="14"/>
        <v>0</v>
      </c>
      <c r="X40" s="135">
        <f t="shared" si="7"/>
        <v>0</v>
      </c>
      <c r="Z40" s="135">
        <f>'Mat.Inf.-APS'!K39</f>
        <v>0</v>
      </c>
      <c r="AA40" s="151">
        <f t="shared" si="15"/>
        <v>0</v>
      </c>
      <c r="AB40" s="151">
        <f t="shared" si="16"/>
        <v>0</v>
      </c>
      <c r="AC40" s="151">
        <f t="shared" si="17"/>
        <v>0</v>
      </c>
      <c r="AD40" s="151">
        <f t="shared" si="18"/>
        <v>0</v>
      </c>
    </row>
    <row r="41" spans="2:30" x14ac:dyDescent="0.25">
      <c r="B41" s="358" t="str">
        <f>IF(BasePop!B42="","",BasePop!B42)</f>
        <v/>
      </c>
      <c r="C41" s="359"/>
      <c r="D41" s="183"/>
      <c r="F41" s="135">
        <f>'Mat.Inf.-APS'!AF40</f>
        <v>0</v>
      </c>
      <c r="H41" s="135">
        <f t="shared" si="8"/>
        <v>0</v>
      </c>
      <c r="I41" s="151">
        <f t="shared" si="9"/>
        <v>0</v>
      </c>
      <c r="K41" s="135">
        <f t="shared" si="2"/>
        <v>0</v>
      </c>
      <c r="L41" s="151">
        <f t="shared" si="10"/>
        <v>0</v>
      </c>
      <c r="M41" s="135">
        <f t="shared" si="3"/>
        <v>0</v>
      </c>
      <c r="N41" s="151">
        <f t="shared" si="11"/>
        <v>0</v>
      </c>
      <c r="P41" s="135">
        <f t="shared" si="4"/>
        <v>0</v>
      </c>
      <c r="R41" s="135">
        <f t="shared" si="5"/>
        <v>0</v>
      </c>
      <c r="S41" s="151">
        <f t="shared" si="12"/>
        <v>0</v>
      </c>
      <c r="U41" s="135">
        <f t="shared" si="6"/>
        <v>0</v>
      </c>
      <c r="V41" s="151">
        <f t="shared" si="13"/>
        <v>0</v>
      </c>
      <c r="W41" s="151">
        <f t="shared" si="14"/>
        <v>0</v>
      </c>
      <c r="X41" s="135">
        <f t="shared" si="7"/>
        <v>0</v>
      </c>
      <c r="Z41" s="135">
        <f>'Mat.Inf.-APS'!K40</f>
        <v>0</v>
      </c>
      <c r="AA41" s="151">
        <f t="shared" si="15"/>
        <v>0</v>
      </c>
      <c r="AB41" s="151">
        <f t="shared" si="16"/>
        <v>0</v>
      </c>
      <c r="AC41" s="151">
        <f t="shared" si="17"/>
        <v>0</v>
      </c>
      <c r="AD41" s="151">
        <f t="shared" si="18"/>
        <v>0</v>
      </c>
    </row>
    <row r="42" spans="2:30" x14ac:dyDescent="0.25">
      <c r="B42" s="358" t="str">
        <f>IF(BasePop!B43="","",BasePop!B43)</f>
        <v/>
      </c>
      <c r="C42" s="359"/>
      <c r="D42" s="183"/>
      <c r="F42" s="135">
        <f>'Mat.Inf.-APS'!AF41</f>
        <v>0</v>
      </c>
      <c r="H42" s="135">
        <f t="shared" si="8"/>
        <v>0</v>
      </c>
      <c r="I42" s="151">
        <f t="shared" si="9"/>
        <v>0</v>
      </c>
      <c r="K42" s="135">
        <f t="shared" si="2"/>
        <v>0</v>
      </c>
      <c r="L42" s="151">
        <f t="shared" si="10"/>
        <v>0</v>
      </c>
      <c r="M42" s="135">
        <f t="shared" si="3"/>
        <v>0</v>
      </c>
      <c r="N42" s="151">
        <f t="shared" si="11"/>
        <v>0</v>
      </c>
      <c r="P42" s="135">
        <f t="shared" si="4"/>
        <v>0</v>
      </c>
      <c r="R42" s="135">
        <f t="shared" si="5"/>
        <v>0</v>
      </c>
      <c r="S42" s="151">
        <f t="shared" si="12"/>
        <v>0</v>
      </c>
      <c r="U42" s="135">
        <f t="shared" si="6"/>
        <v>0</v>
      </c>
      <c r="V42" s="151">
        <f t="shared" si="13"/>
        <v>0</v>
      </c>
      <c r="W42" s="151">
        <f t="shared" si="14"/>
        <v>0</v>
      </c>
      <c r="X42" s="135">
        <f t="shared" si="7"/>
        <v>0</v>
      </c>
      <c r="Z42" s="135">
        <f>'Mat.Inf.-APS'!K41</f>
        <v>0</v>
      </c>
      <c r="AA42" s="151">
        <f t="shared" si="15"/>
        <v>0</v>
      </c>
      <c r="AB42" s="151">
        <f t="shared" si="16"/>
        <v>0</v>
      </c>
      <c r="AC42" s="151">
        <f t="shared" si="17"/>
        <v>0</v>
      </c>
      <c r="AD42" s="151">
        <f t="shared" si="18"/>
        <v>0</v>
      </c>
    </row>
    <row r="43" spans="2:30" x14ac:dyDescent="0.25">
      <c r="B43" s="358" t="str">
        <f>IF(BasePop!B44="","",BasePop!B44)</f>
        <v/>
      </c>
      <c r="C43" s="359"/>
      <c r="D43" s="183"/>
      <c r="F43" s="135">
        <f>'Mat.Inf.-APS'!AF42</f>
        <v>0</v>
      </c>
      <c r="H43" s="135">
        <f t="shared" si="8"/>
        <v>0</v>
      </c>
      <c r="I43" s="151">
        <f t="shared" si="9"/>
        <v>0</v>
      </c>
      <c r="K43" s="135">
        <f t="shared" si="2"/>
        <v>0</v>
      </c>
      <c r="L43" s="151">
        <f t="shared" si="10"/>
        <v>0</v>
      </c>
      <c r="M43" s="135">
        <f t="shared" si="3"/>
        <v>0</v>
      </c>
      <c r="N43" s="151">
        <f t="shared" si="11"/>
        <v>0</v>
      </c>
      <c r="P43" s="135">
        <f t="shared" si="4"/>
        <v>0</v>
      </c>
      <c r="R43" s="135">
        <f t="shared" si="5"/>
        <v>0</v>
      </c>
      <c r="S43" s="151">
        <f t="shared" si="12"/>
        <v>0</v>
      </c>
      <c r="U43" s="135">
        <f t="shared" si="6"/>
        <v>0</v>
      </c>
      <c r="V43" s="151">
        <f t="shared" si="13"/>
        <v>0</v>
      </c>
      <c r="W43" s="151">
        <f t="shared" si="14"/>
        <v>0</v>
      </c>
      <c r="X43" s="135">
        <f t="shared" si="7"/>
        <v>0</v>
      </c>
      <c r="Z43" s="135">
        <f>'Mat.Inf.-APS'!K42</f>
        <v>0</v>
      </c>
      <c r="AA43" s="151">
        <f t="shared" si="15"/>
        <v>0</v>
      </c>
      <c r="AB43" s="151">
        <f t="shared" si="16"/>
        <v>0</v>
      </c>
      <c r="AC43" s="151">
        <f t="shared" si="17"/>
        <v>0</v>
      </c>
      <c r="AD43" s="151">
        <f t="shared" si="18"/>
        <v>0</v>
      </c>
    </row>
    <row r="44" spans="2:30" x14ac:dyDescent="0.25">
      <c r="B44" s="358" t="str">
        <f>IF(BasePop!B45="","",BasePop!B45)</f>
        <v/>
      </c>
      <c r="C44" s="359"/>
      <c r="D44" s="183"/>
      <c r="F44" s="135">
        <f>'Mat.Inf.-APS'!AF43</f>
        <v>0</v>
      </c>
      <c r="H44" s="135">
        <f t="shared" si="8"/>
        <v>0</v>
      </c>
      <c r="I44" s="151">
        <f t="shared" si="9"/>
        <v>0</v>
      </c>
      <c r="K44" s="135">
        <f t="shared" si="2"/>
        <v>0</v>
      </c>
      <c r="L44" s="151">
        <f t="shared" si="10"/>
        <v>0</v>
      </c>
      <c r="M44" s="135">
        <f t="shared" si="3"/>
        <v>0</v>
      </c>
      <c r="N44" s="151">
        <f t="shared" si="11"/>
        <v>0</v>
      </c>
      <c r="P44" s="135">
        <f t="shared" si="4"/>
        <v>0</v>
      </c>
      <c r="R44" s="135">
        <f t="shared" si="5"/>
        <v>0</v>
      </c>
      <c r="S44" s="151">
        <f t="shared" si="12"/>
        <v>0</v>
      </c>
      <c r="U44" s="135">
        <f t="shared" si="6"/>
        <v>0</v>
      </c>
      <c r="V44" s="151">
        <f t="shared" si="13"/>
        <v>0</v>
      </c>
      <c r="W44" s="151">
        <f t="shared" si="14"/>
        <v>0</v>
      </c>
      <c r="X44" s="135">
        <f t="shared" si="7"/>
        <v>0</v>
      </c>
      <c r="Z44" s="135">
        <f>'Mat.Inf.-APS'!K43</f>
        <v>0</v>
      </c>
      <c r="AA44" s="151">
        <f t="shared" si="15"/>
        <v>0</v>
      </c>
      <c r="AB44" s="151">
        <f t="shared" si="16"/>
        <v>0</v>
      </c>
      <c r="AC44" s="151">
        <f t="shared" si="17"/>
        <v>0</v>
      </c>
      <c r="AD44" s="151">
        <f t="shared" si="18"/>
        <v>0</v>
      </c>
    </row>
    <row r="45" spans="2:30" x14ac:dyDescent="0.25">
      <c r="B45" s="358" t="str">
        <f>IF(BasePop!B46="","",BasePop!B46)</f>
        <v/>
      </c>
      <c r="C45" s="359"/>
      <c r="D45" s="183"/>
      <c r="F45" s="135">
        <f>'Mat.Inf.-APS'!AF44</f>
        <v>0</v>
      </c>
      <c r="H45" s="135">
        <f t="shared" si="8"/>
        <v>0</v>
      </c>
      <c r="I45" s="151">
        <f t="shared" si="9"/>
        <v>0</v>
      </c>
      <c r="K45" s="135">
        <f t="shared" si="2"/>
        <v>0</v>
      </c>
      <c r="L45" s="151">
        <f t="shared" si="10"/>
        <v>0</v>
      </c>
      <c r="M45" s="135">
        <f t="shared" si="3"/>
        <v>0</v>
      </c>
      <c r="N45" s="151">
        <f t="shared" si="11"/>
        <v>0</v>
      </c>
      <c r="P45" s="135">
        <f t="shared" si="4"/>
        <v>0</v>
      </c>
      <c r="R45" s="135">
        <f t="shared" si="5"/>
        <v>0</v>
      </c>
      <c r="S45" s="151">
        <f t="shared" si="12"/>
        <v>0</v>
      </c>
      <c r="U45" s="135">
        <f t="shared" si="6"/>
        <v>0</v>
      </c>
      <c r="V45" s="151">
        <f t="shared" si="13"/>
        <v>0</v>
      </c>
      <c r="W45" s="151">
        <f t="shared" si="14"/>
        <v>0</v>
      </c>
      <c r="X45" s="135">
        <f t="shared" si="7"/>
        <v>0</v>
      </c>
      <c r="Z45" s="135">
        <f>'Mat.Inf.-APS'!K44</f>
        <v>0</v>
      </c>
      <c r="AA45" s="151">
        <f t="shared" si="15"/>
        <v>0</v>
      </c>
      <c r="AB45" s="151">
        <f t="shared" si="16"/>
        <v>0</v>
      </c>
      <c r="AC45" s="151">
        <f t="shared" si="17"/>
        <v>0</v>
      </c>
      <c r="AD45" s="151">
        <f t="shared" si="18"/>
        <v>0</v>
      </c>
    </row>
    <row r="46" spans="2:30" x14ac:dyDescent="0.25">
      <c r="B46" s="358" t="str">
        <f>IF(BasePop!B47="","",BasePop!B47)</f>
        <v/>
      </c>
      <c r="C46" s="359"/>
      <c r="D46" s="183"/>
      <c r="F46" s="135">
        <f>'Mat.Inf.-APS'!AF45</f>
        <v>0</v>
      </c>
      <c r="H46" s="135">
        <f t="shared" si="8"/>
        <v>0</v>
      </c>
      <c r="I46" s="151">
        <f t="shared" si="9"/>
        <v>0</v>
      </c>
      <c r="K46" s="135">
        <f t="shared" si="2"/>
        <v>0</v>
      </c>
      <c r="L46" s="151">
        <f t="shared" si="10"/>
        <v>0</v>
      </c>
      <c r="M46" s="135">
        <f t="shared" si="3"/>
        <v>0</v>
      </c>
      <c r="N46" s="151">
        <f t="shared" si="11"/>
        <v>0</v>
      </c>
      <c r="P46" s="135">
        <f t="shared" si="4"/>
        <v>0</v>
      </c>
      <c r="R46" s="135">
        <f t="shared" si="5"/>
        <v>0</v>
      </c>
      <c r="S46" s="151">
        <f t="shared" si="12"/>
        <v>0</v>
      </c>
      <c r="U46" s="135">
        <f t="shared" si="6"/>
        <v>0</v>
      </c>
      <c r="V46" s="151">
        <f t="shared" si="13"/>
        <v>0</v>
      </c>
      <c r="W46" s="151">
        <f t="shared" si="14"/>
        <v>0</v>
      </c>
      <c r="X46" s="135">
        <f t="shared" si="7"/>
        <v>0</v>
      </c>
      <c r="Z46" s="135">
        <f>'Mat.Inf.-APS'!K45</f>
        <v>0</v>
      </c>
      <c r="AA46" s="151">
        <f t="shared" si="15"/>
        <v>0</v>
      </c>
      <c r="AB46" s="151">
        <f t="shared" si="16"/>
        <v>0</v>
      </c>
      <c r="AC46" s="151">
        <f t="shared" si="17"/>
        <v>0</v>
      </c>
      <c r="AD46" s="151">
        <f t="shared" si="18"/>
        <v>0</v>
      </c>
    </row>
    <row r="47" spans="2:30" x14ac:dyDescent="0.25">
      <c r="B47" s="358" t="str">
        <f>IF(BasePop!B48="","",BasePop!B48)</f>
        <v/>
      </c>
      <c r="C47" s="359"/>
      <c r="D47" s="183"/>
      <c r="F47" s="135">
        <f>'Mat.Inf.-APS'!AF46</f>
        <v>0</v>
      </c>
      <c r="H47" s="135">
        <f t="shared" si="8"/>
        <v>0</v>
      </c>
      <c r="I47" s="151">
        <f t="shared" si="9"/>
        <v>0</v>
      </c>
      <c r="K47" s="135">
        <f t="shared" si="2"/>
        <v>0</v>
      </c>
      <c r="L47" s="151">
        <f t="shared" si="10"/>
        <v>0</v>
      </c>
      <c r="M47" s="135">
        <f t="shared" si="3"/>
        <v>0</v>
      </c>
      <c r="N47" s="151">
        <f t="shared" si="11"/>
        <v>0</v>
      </c>
      <c r="P47" s="135">
        <f t="shared" si="4"/>
        <v>0</v>
      </c>
      <c r="R47" s="135">
        <f t="shared" si="5"/>
        <v>0</v>
      </c>
      <c r="S47" s="151">
        <f t="shared" si="12"/>
        <v>0</v>
      </c>
      <c r="U47" s="135">
        <f t="shared" si="6"/>
        <v>0</v>
      </c>
      <c r="V47" s="151">
        <f t="shared" si="13"/>
        <v>0</v>
      </c>
      <c r="W47" s="151">
        <f t="shared" si="14"/>
        <v>0</v>
      </c>
      <c r="X47" s="135">
        <f t="shared" si="7"/>
        <v>0</v>
      </c>
      <c r="Z47" s="135">
        <f>'Mat.Inf.-APS'!K46</f>
        <v>0</v>
      </c>
      <c r="AA47" s="151">
        <f t="shared" si="15"/>
        <v>0</v>
      </c>
      <c r="AB47" s="151">
        <f t="shared" si="16"/>
        <v>0</v>
      </c>
      <c r="AC47" s="151">
        <f t="shared" si="17"/>
        <v>0</v>
      </c>
      <c r="AD47" s="151">
        <f t="shared" si="18"/>
        <v>0</v>
      </c>
    </row>
    <row r="48" spans="2:30" x14ac:dyDescent="0.25">
      <c r="B48" s="358" t="str">
        <f>IF(BasePop!B49="","",BasePop!B49)</f>
        <v/>
      </c>
      <c r="C48" s="359"/>
      <c r="D48" s="183"/>
      <c r="F48" s="135">
        <f>'Mat.Inf.-APS'!AF47</f>
        <v>0</v>
      </c>
      <c r="H48" s="135">
        <f t="shared" si="8"/>
        <v>0</v>
      </c>
      <c r="I48" s="151">
        <f t="shared" si="9"/>
        <v>0</v>
      </c>
      <c r="K48" s="135">
        <f t="shared" si="2"/>
        <v>0</v>
      </c>
      <c r="L48" s="151">
        <f t="shared" si="10"/>
        <v>0</v>
      </c>
      <c r="M48" s="135">
        <f t="shared" si="3"/>
        <v>0</v>
      </c>
      <c r="N48" s="151">
        <f t="shared" si="11"/>
        <v>0</v>
      </c>
      <c r="P48" s="135">
        <f t="shared" si="4"/>
        <v>0</v>
      </c>
      <c r="R48" s="135">
        <f t="shared" si="5"/>
        <v>0</v>
      </c>
      <c r="S48" s="151">
        <f t="shared" si="12"/>
        <v>0</v>
      </c>
      <c r="U48" s="135">
        <f t="shared" si="6"/>
        <v>0</v>
      </c>
      <c r="V48" s="151">
        <f t="shared" si="13"/>
        <v>0</v>
      </c>
      <c r="W48" s="151">
        <f t="shared" si="14"/>
        <v>0</v>
      </c>
      <c r="X48" s="135">
        <f t="shared" si="7"/>
        <v>0</v>
      </c>
      <c r="Z48" s="135">
        <f>'Mat.Inf.-APS'!K47</f>
        <v>0</v>
      </c>
      <c r="AA48" s="151">
        <f t="shared" si="15"/>
        <v>0</v>
      </c>
      <c r="AB48" s="151">
        <f t="shared" si="16"/>
        <v>0</v>
      </c>
      <c r="AC48" s="151">
        <f t="shared" si="17"/>
        <v>0</v>
      </c>
      <c r="AD48" s="151">
        <f t="shared" si="18"/>
        <v>0</v>
      </c>
    </row>
    <row r="49" spans="2:30" x14ac:dyDescent="0.25">
      <c r="B49" s="358" t="str">
        <f>IF(BasePop!B50="","",BasePop!B50)</f>
        <v/>
      </c>
      <c r="C49" s="359"/>
      <c r="D49" s="183"/>
      <c r="F49" s="135">
        <f>'Mat.Inf.-APS'!AF48</f>
        <v>0</v>
      </c>
      <c r="H49" s="135">
        <f t="shared" si="8"/>
        <v>0</v>
      </c>
      <c r="I49" s="151">
        <f t="shared" si="9"/>
        <v>0</v>
      </c>
      <c r="K49" s="135">
        <f t="shared" si="2"/>
        <v>0</v>
      </c>
      <c r="L49" s="151">
        <f t="shared" si="10"/>
        <v>0</v>
      </c>
      <c r="M49" s="135">
        <f t="shared" si="3"/>
        <v>0</v>
      </c>
      <c r="N49" s="151">
        <f t="shared" si="11"/>
        <v>0</v>
      </c>
      <c r="P49" s="135">
        <f t="shared" si="4"/>
        <v>0</v>
      </c>
      <c r="R49" s="135">
        <f t="shared" si="5"/>
        <v>0</v>
      </c>
      <c r="S49" s="151">
        <f t="shared" si="12"/>
        <v>0</v>
      </c>
      <c r="U49" s="135">
        <f t="shared" si="6"/>
        <v>0</v>
      </c>
      <c r="V49" s="151">
        <f t="shared" si="13"/>
        <v>0</v>
      </c>
      <c r="W49" s="151">
        <f t="shared" si="14"/>
        <v>0</v>
      </c>
      <c r="X49" s="135">
        <f t="shared" si="7"/>
        <v>0</v>
      </c>
      <c r="Z49" s="135">
        <f>'Mat.Inf.-APS'!K48</f>
        <v>0</v>
      </c>
      <c r="AA49" s="151">
        <f t="shared" si="15"/>
        <v>0</v>
      </c>
      <c r="AB49" s="151">
        <f t="shared" si="16"/>
        <v>0</v>
      </c>
      <c r="AC49" s="151">
        <f t="shared" si="17"/>
        <v>0</v>
      </c>
      <c r="AD49" s="151">
        <f t="shared" si="18"/>
        <v>0</v>
      </c>
    </row>
    <row r="50" spans="2:30" x14ac:dyDescent="0.25">
      <c r="B50" s="358" t="str">
        <f>IF(BasePop!B51="","",BasePop!B51)</f>
        <v/>
      </c>
      <c r="C50" s="359"/>
      <c r="D50" s="183"/>
      <c r="F50" s="135">
        <f>'Mat.Inf.-APS'!AF49</f>
        <v>0</v>
      </c>
      <c r="H50" s="135">
        <f t="shared" si="8"/>
        <v>0</v>
      </c>
      <c r="I50" s="151">
        <f t="shared" si="9"/>
        <v>0</v>
      </c>
      <c r="K50" s="135">
        <f t="shared" si="2"/>
        <v>0</v>
      </c>
      <c r="L50" s="151">
        <f t="shared" si="10"/>
        <v>0</v>
      </c>
      <c r="M50" s="135">
        <f t="shared" si="3"/>
        <v>0</v>
      </c>
      <c r="N50" s="151">
        <f t="shared" si="11"/>
        <v>0</v>
      </c>
      <c r="P50" s="135">
        <f t="shared" si="4"/>
        <v>0</v>
      </c>
      <c r="R50" s="135">
        <f t="shared" si="5"/>
        <v>0</v>
      </c>
      <c r="S50" s="151">
        <f t="shared" si="12"/>
        <v>0</v>
      </c>
      <c r="U50" s="135">
        <f t="shared" si="6"/>
        <v>0</v>
      </c>
      <c r="V50" s="151">
        <f t="shared" si="13"/>
        <v>0</v>
      </c>
      <c r="W50" s="151">
        <f t="shared" si="14"/>
        <v>0</v>
      </c>
      <c r="X50" s="135">
        <f t="shared" si="7"/>
        <v>0</v>
      </c>
      <c r="Z50" s="135">
        <f>'Mat.Inf.-APS'!K49</f>
        <v>0</v>
      </c>
      <c r="AA50" s="151">
        <f t="shared" si="15"/>
        <v>0</v>
      </c>
      <c r="AB50" s="151">
        <f t="shared" si="16"/>
        <v>0</v>
      </c>
      <c r="AC50" s="151">
        <f t="shared" si="17"/>
        <v>0</v>
      </c>
      <c r="AD50" s="151">
        <f t="shared" si="18"/>
        <v>0</v>
      </c>
    </row>
    <row r="51" spans="2:30" x14ac:dyDescent="0.25">
      <c r="B51" s="358" t="str">
        <f>IF(BasePop!B52="","",BasePop!B52)</f>
        <v/>
      </c>
      <c r="C51" s="359"/>
      <c r="D51" s="183"/>
      <c r="F51" s="135">
        <f>'Mat.Inf.-APS'!AF50</f>
        <v>0</v>
      </c>
      <c r="H51" s="135">
        <f t="shared" si="8"/>
        <v>0</v>
      </c>
      <c r="I51" s="151">
        <f t="shared" si="9"/>
        <v>0</v>
      </c>
      <c r="K51" s="135">
        <f t="shared" si="2"/>
        <v>0</v>
      </c>
      <c r="L51" s="151">
        <f t="shared" si="10"/>
        <v>0</v>
      </c>
      <c r="M51" s="135">
        <f t="shared" si="3"/>
        <v>0</v>
      </c>
      <c r="N51" s="151">
        <f t="shared" si="11"/>
        <v>0</v>
      </c>
      <c r="P51" s="135">
        <f t="shared" si="4"/>
        <v>0</v>
      </c>
      <c r="R51" s="135">
        <f t="shared" si="5"/>
        <v>0</v>
      </c>
      <c r="S51" s="151">
        <f t="shared" si="12"/>
        <v>0</v>
      </c>
      <c r="U51" s="135">
        <f t="shared" si="6"/>
        <v>0</v>
      </c>
      <c r="V51" s="151">
        <f t="shared" si="13"/>
        <v>0</v>
      </c>
      <c r="W51" s="151">
        <f t="shared" si="14"/>
        <v>0</v>
      </c>
      <c r="X51" s="135">
        <f t="shared" si="7"/>
        <v>0</v>
      </c>
      <c r="Z51" s="135">
        <f>'Mat.Inf.-APS'!K50</f>
        <v>0</v>
      </c>
      <c r="AA51" s="151">
        <f t="shared" si="15"/>
        <v>0</v>
      </c>
      <c r="AB51" s="151">
        <f t="shared" si="16"/>
        <v>0</v>
      </c>
      <c r="AC51" s="151">
        <f t="shared" si="17"/>
        <v>0</v>
      </c>
      <c r="AD51" s="151">
        <f t="shared" si="18"/>
        <v>0</v>
      </c>
    </row>
    <row r="52" spans="2:30" x14ac:dyDescent="0.25">
      <c r="B52" s="358" t="str">
        <f>IF(BasePop!B53="","",BasePop!B53)</f>
        <v/>
      </c>
      <c r="C52" s="359"/>
      <c r="D52" s="183"/>
      <c r="F52" s="135">
        <f>'Mat.Inf.-APS'!AF51</f>
        <v>0</v>
      </c>
      <c r="H52" s="135">
        <f t="shared" si="8"/>
        <v>0</v>
      </c>
      <c r="I52" s="151">
        <f t="shared" si="9"/>
        <v>0</v>
      </c>
      <c r="K52" s="135">
        <f t="shared" si="2"/>
        <v>0</v>
      </c>
      <c r="L52" s="151">
        <f t="shared" si="10"/>
        <v>0</v>
      </c>
      <c r="M52" s="135">
        <f t="shared" si="3"/>
        <v>0</v>
      </c>
      <c r="N52" s="151">
        <f t="shared" si="11"/>
        <v>0</v>
      </c>
      <c r="P52" s="135">
        <f t="shared" si="4"/>
        <v>0</v>
      </c>
      <c r="R52" s="135">
        <f t="shared" si="5"/>
        <v>0</v>
      </c>
      <c r="S52" s="151">
        <f t="shared" si="12"/>
        <v>0</v>
      </c>
      <c r="U52" s="135">
        <f t="shared" si="6"/>
        <v>0</v>
      </c>
      <c r="V52" s="151">
        <f t="shared" si="13"/>
        <v>0</v>
      </c>
      <c r="W52" s="151">
        <f t="shared" si="14"/>
        <v>0</v>
      </c>
      <c r="X52" s="135">
        <f t="shared" si="7"/>
        <v>0</v>
      </c>
      <c r="Z52" s="135">
        <f>'Mat.Inf.-APS'!K51</f>
        <v>0</v>
      </c>
      <c r="AA52" s="151">
        <f t="shared" si="15"/>
        <v>0</v>
      </c>
      <c r="AB52" s="151">
        <f t="shared" si="16"/>
        <v>0</v>
      </c>
      <c r="AC52" s="151">
        <f t="shared" si="17"/>
        <v>0</v>
      </c>
      <c r="AD52" s="151">
        <f t="shared" si="18"/>
        <v>0</v>
      </c>
    </row>
    <row r="53" spans="2:30" x14ac:dyDescent="0.25">
      <c r="B53" s="358" t="str">
        <f>IF(BasePop!B54="","",BasePop!B54)</f>
        <v/>
      </c>
      <c r="C53" s="359"/>
      <c r="D53" s="183"/>
      <c r="F53" s="135">
        <f>'Mat.Inf.-APS'!AF52</f>
        <v>0</v>
      </c>
      <c r="H53" s="135">
        <f t="shared" si="8"/>
        <v>0</v>
      </c>
      <c r="I53" s="151">
        <f t="shared" si="9"/>
        <v>0</v>
      </c>
      <c r="K53" s="135">
        <f t="shared" si="2"/>
        <v>0</v>
      </c>
      <c r="L53" s="151">
        <f t="shared" si="10"/>
        <v>0</v>
      </c>
      <c r="M53" s="135">
        <f t="shared" si="3"/>
        <v>0</v>
      </c>
      <c r="N53" s="151">
        <f t="shared" si="11"/>
        <v>0</v>
      </c>
      <c r="P53" s="135">
        <f t="shared" si="4"/>
        <v>0</v>
      </c>
      <c r="R53" s="135">
        <f t="shared" si="5"/>
        <v>0</v>
      </c>
      <c r="S53" s="151">
        <f t="shared" si="12"/>
        <v>0</v>
      </c>
      <c r="U53" s="135">
        <f t="shared" si="6"/>
        <v>0</v>
      </c>
      <c r="V53" s="151">
        <f t="shared" si="13"/>
        <v>0</v>
      </c>
      <c r="W53" s="151">
        <f t="shared" si="14"/>
        <v>0</v>
      </c>
      <c r="X53" s="135">
        <f t="shared" si="7"/>
        <v>0</v>
      </c>
      <c r="Z53" s="135">
        <f>'Mat.Inf.-APS'!K52</f>
        <v>0</v>
      </c>
      <c r="AA53" s="151">
        <f t="shared" si="15"/>
        <v>0</v>
      </c>
      <c r="AB53" s="151">
        <f t="shared" si="16"/>
        <v>0</v>
      </c>
      <c r="AC53" s="151">
        <f t="shared" si="17"/>
        <v>0</v>
      </c>
      <c r="AD53" s="151">
        <f t="shared" si="18"/>
        <v>0</v>
      </c>
    </row>
    <row r="54" spans="2:30" x14ac:dyDescent="0.25">
      <c r="B54" s="358" t="str">
        <f>IF(BasePop!B55="","",BasePop!B55)</f>
        <v/>
      </c>
      <c r="C54" s="359"/>
      <c r="D54" s="183"/>
      <c r="F54" s="135">
        <f>'Mat.Inf.-APS'!AF53</f>
        <v>0</v>
      </c>
      <c r="H54" s="135">
        <f t="shared" si="8"/>
        <v>0</v>
      </c>
      <c r="I54" s="151">
        <f t="shared" si="9"/>
        <v>0</v>
      </c>
      <c r="K54" s="135">
        <f t="shared" si="2"/>
        <v>0</v>
      </c>
      <c r="L54" s="151">
        <f t="shared" si="10"/>
        <v>0</v>
      </c>
      <c r="M54" s="135">
        <f t="shared" si="3"/>
        <v>0</v>
      </c>
      <c r="N54" s="151">
        <f t="shared" si="11"/>
        <v>0</v>
      </c>
      <c r="P54" s="135">
        <f t="shared" si="4"/>
        <v>0</v>
      </c>
      <c r="R54" s="135">
        <f t="shared" si="5"/>
        <v>0</v>
      </c>
      <c r="S54" s="151">
        <f t="shared" si="12"/>
        <v>0</v>
      </c>
      <c r="U54" s="135">
        <f t="shared" si="6"/>
        <v>0</v>
      </c>
      <c r="V54" s="151">
        <f t="shared" si="13"/>
        <v>0</v>
      </c>
      <c r="W54" s="151">
        <f t="shared" si="14"/>
        <v>0</v>
      </c>
      <c r="X54" s="135">
        <f t="shared" si="7"/>
        <v>0</v>
      </c>
      <c r="Z54" s="135">
        <f>'Mat.Inf.-APS'!K53</f>
        <v>0</v>
      </c>
      <c r="AA54" s="151">
        <f t="shared" si="15"/>
        <v>0</v>
      </c>
      <c r="AB54" s="151">
        <f t="shared" si="16"/>
        <v>0</v>
      </c>
      <c r="AC54" s="151">
        <f t="shared" si="17"/>
        <v>0</v>
      </c>
      <c r="AD54" s="151">
        <f t="shared" si="18"/>
        <v>0</v>
      </c>
    </row>
    <row r="55" spans="2:30" x14ac:dyDescent="0.25">
      <c r="B55" s="358" t="str">
        <f>IF(BasePop!B56="","",BasePop!B56)</f>
        <v/>
      </c>
      <c r="C55" s="359"/>
      <c r="D55" s="183"/>
      <c r="F55" s="135">
        <f>'Mat.Inf.-APS'!AF54</f>
        <v>0</v>
      </c>
      <c r="H55" s="135">
        <f t="shared" si="8"/>
        <v>0</v>
      </c>
      <c r="I55" s="151">
        <f t="shared" si="9"/>
        <v>0</v>
      </c>
      <c r="K55" s="135">
        <f t="shared" si="2"/>
        <v>0</v>
      </c>
      <c r="L55" s="151">
        <f t="shared" si="10"/>
        <v>0</v>
      </c>
      <c r="M55" s="135">
        <f t="shared" si="3"/>
        <v>0</v>
      </c>
      <c r="N55" s="151">
        <f t="shared" si="11"/>
        <v>0</v>
      </c>
      <c r="P55" s="135">
        <f t="shared" si="4"/>
        <v>0</v>
      </c>
      <c r="R55" s="135">
        <f t="shared" si="5"/>
        <v>0</v>
      </c>
      <c r="S55" s="151">
        <f t="shared" si="12"/>
        <v>0</v>
      </c>
      <c r="U55" s="135">
        <f t="shared" si="6"/>
        <v>0</v>
      </c>
      <c r="V55" s="151">
        <f t="shared" si="13"/>
        <v>0</v>
      </c>
      <c r="W55" s="151">
        <f t="shared" si="14"/>
        <v>0</v>
      </c>
      <c r="X55" s="135">
        <f t="shared" si="7"/>
        <v>0</v>
      </c>
      <c r="Z55" s="135">
        <f>'Mat.Inf.-APS'!K54</f>
        <v>0</v>
      </c>
      <c r="AA55" s="151">
        <f t="shared" si="15"/>
        <v>0</v>
      </c>
      <c r="AB55" s="151">
        <f t="shared" si="16"/>
        <v>0</v>
      </c>
      <c r="AC55" s="151">
        <f t="shared" si="17"/>
        <v>0</v>
      </c>
      <c r="AD55" s="151">
        <f t="shared" si="18"/>
        <v>0</v>
      </c>
    </row>
    <row r="56" spans="2:30" x14ac:dyDescent="0.25">
      <c r="B56" s="358" t="str">
        <f>IF(BasePop!B57="","",BasePop!B57)</f>
        <v/>
      </c>
      <c r="C56" s="359"/>
      <c r="D56" s="183"/>
      <c r="F56" s="135">
        <f>'Mat.Inf.-APS'!AF55</f>
        <v>0</v>
      </c>
      <c r="H56" s="135">
        <f t="shared" si="8"/>
        <v>0</v>
      </c>
      <c r="I56" s="151">
        <f t="shared" si="9"/>
        <v>0</v>
      </c>
      <c r="K56" s="135">
        <f t="shared" si="2"/>
        <v>0</v>
      </c>
      <c r="L56" s="151">
        <f t="shared" si="10"/>
        <v>0</v>
      </c>
      <c r="M56" s="135">
        <f t="shared" si="3"/>
        <v>0</v>
      </c>
      <c r="N56" s="151">
        <f t="shared" si="11"/>
        <v>0</v>
      </c>
      <c r="P56" s="135">
        <f t="shared" si="4"/>
        <v>0</v>
      </c>
      <c r="R56" s="135">
        <f t="shared" si="5"/>
        <v>0</v>
      </c>
      <c r="S56" s="151">
        <f t="shared" si="12"/>
        <v>0</v>
      </c>
      <c r="U56" s="135">
        <f t="shared" si="6"/>
        <v>0</v>
      </c>
      <c r="V56" s="151">
        <f t="shared" si="13"/>
        <v>0</v>
      </c>
      <c r="W56" s="151">
        <f t="shared" si="14"/>
        <v>0</v>
      </c>
      <c r="X56" s="135">
        <f t="shared" si="7"/>
        <v>0</v>
      </c>
      <c r="Z56" s="135">
        <f>'Mat.Inf.-APS'!K55</f>
        <v>0</v>
      </c>
      <c r="AA56" s="151">
        <f t="shared" si="15"/>
        <v>0</v>
      </c>
      <c r="AB56" s="151">
        <f t="shared" si="16"/>
        <v>0</v>
      </c>
      <c r="AC56" s="151">
        <f t="shared" si="17"/>
        <v>0</v>
      </c>
      <c r="AD56" s="151">
        <f t="shared" si="18"/>
        <v>0</v>
      </c>
    </row>
    <row r="57" spans="2:30" x14ac:dyDescent="0.25">
      <c r="B57" s="358" t="str">
        <f>IF(BasePop!B58="","",BasePop!B58)</f>
        <v/>
      </c>
      <c r="C57" s="359"/>
      <c r="D57" s="183"/>
      <c r="F57" s="135">
        <f>'Mat.Inf.-APS'!AF56</f>
        <v>0</v>
      </c>
      <c r="H57" s="135">
        <f t="shared" si="8"/>
        <v>0</v>
      </c>
      <c r="I57" s="151">
        <f t="shared" si="9"/>
        <v>0</v>
      </c>
      <c r="K57" s="135">
        <f t="shared" si="2"/>
        <v>0</v>
      </c>
      <c r="L57" s="151">
        <f t="shared" si="10"/>
        <v>0</v>
      </c>
      <c r="M57" s="135">
        <f t="shared" si="3"/>
        <v>0</v>
      </c>
      <c r="N57" s="151">
        <f t="shared" si="11"/>
        <v>0</v>
      </c>
      <c r="P57" s="135">
        <f t="shared" si="4"/>
        <v>0</v>
      </c>
      <c r="R57" s="135">
        <f t="shared" si="5"/>
        <v>0</v>
      </c>
      <c r="S57" s="151">
        <f t="shared" si="12"/>
        <v>0</v>
      </c>
      <c r="U57" s="135">
        <f t="shared" si="6"/>
        <v>0</v>
      </c>
      <c r="V57" s="151">
        <f t="shared" si="13"/>
        <v>0</v>
      </c>
      <c r="W57" s="151">
        <f t="shared" si="14"/>
        <v>0</v>
      </c>
      <c r="X57" s="135">
        <f t="shared" si="7"/>
        <v>0</v>
      </c>
      <c r="Z57" s="135">
        <f>'Mat.Inf.-APS'!K56</f>
        <v>0</v>
      </c>
      <c r="AA57" s="151">
        <f t="shared" si="15"/>
        <v>0</v>
      </c>
      <c r="AB57" s="151">
        <f t="shared" si="16"/>
        <v>0</v>
      </c>
      <c r="AC57" s="151">
        <f t="shared" si="17"/>
        <v>0</v>
      </c>
      <c r="AD57" s="151">
        <f t="shared" si="18"/>
        <v>0</v>
      </c>
    </row>
    <row r="58" spans="2:30" x14ac:dyDescent="0.25">
      <c r="B58" s="358" t="str">
        <f>IF(BasePop!B59="","",BasePop!B59)</f>
        <v/>
      </c>
      <c r="C58" s="359"/>
      <c r="D58" s="183"/>
      <c r="F58" s="135">
        <f>'Mat.Inf.-APS'!AF57</f>
        <v>0</v>
      </c>
      <c r="H58" s="135">
        <f t="shared" si="8"/>
        <v>0</v>
      </c>
      <c r="I58" s="151">
        <f t="shared" si="9"/>
        <v>0</v>
      </c>
      <c r="K58" s="135">
        <f>F58*$K$10</f>
        <v>0</v>
      </c>
      <c r="L58" s="151">
        <f>IF(K58=0,0,K58*$L$10/1000)</f>
        <v>0</v>
      </c>
      <c r="M58" s="135">
        <f>F58*$M$10</f>
        <v>0</v>
      </c>
      <c r="N58" s="151">
        <f t="shared" si="11"/>
        <v>0</v>
      </c>
      <c r="P58" s="135">
        <f t="shared" si="4"/>
        <v>0</v>
      </c>
      <c r="R58" s="135">
        <f t="shared" si="5"/>
        <v>0</v>
      </c>
      <c r="S58" s="151">
        <f t="shared" si="12"/>
        <v>0</v>
      </c>
      <c r="U58" s="135">
        <f t="shared" si="6"/>
        <v>0</v>
      </c>
      <c r="V58" s="151">
        <f t="shared" si="13"/>
        <v>0</v>
      </c>
      <c r="W58" s="151">
        <f t="shared" si="14"/>
        <v>0</v>
      </c>
      <c r="X58" s="135">
        <f t="shared" si="7"/>
        <v>0</v>
      </c>
      <c r="Z58" s="135">
        <f>'Mat.Inf.-APS'!K57</f>
        <v>0</v>
      </c>
      <c r="AA58" s="151">
        <f t="shared" si="15"/>
        <v>0</v>
      </c>
      <c r="AB58" s="151">
        <f t="shared" si="16"/>
        <v>0</v>
      </c>
      <c r="AC58" s="151">
        <f t="shared" si="17"/>
        <v>0</v>
      </c>
      <c r="AD58" s="151">
        <f t="shared" si="18"/>
        <v>0</v>
      </c>
    </row>
    <row r="59" spans="2:30" x14ac:dyDescent="0.25">
      <c r="B59" s="358" t="str">
        <f>IF(BasePop!B60="","",BasePop!B60)</f>
        <v/>
      </c>
      <c r="C59" s="359"/>
      <c r="D59" s="183"/>
      <c r="E59" s="114"/>
      <c r="F59" s="135">
        <f>'Mat.Inf.-APS'!AF58</f>
        <v>0</v>
      </c>
      <c r="G59" s="114"/>
      <c r="H59" s="135">
        <f t="shared" si="8"/>
        <v>0</v>
      </c>
      <c r="I59" s="151">
        <f t="shared" si="9"/>
        <v>0</v>
      </c>
      <c r="J59" s="114"/>
      <c r="K59" s="135">
        <f t="shared" si="2"/>
        <v>0</v>
      </c>
      <c r="L59" s="151">
        <f t="shared" si="10"/>
        <v>0</v>
      </c>
      <c r="M59" s="135">
        <f t="shared" si="3"/>
        <v>0</v>
      </c>
      <c r="N59" s="151">
        <f t="shared" si="11"/>
        <v>0</v>
      </c>
      <c r="P59" s="135">
        <f t="shared" si="4"/>
        <v>0</v>
      </c>
      <c r="Q59" s="114"/>
      <c r="R59" s="135">
        <f t="shared" si="5"/>
        <v>0</v>
      </c>
      <c r="S59" s="151">
        <f t="shared" si="12"/>
        <v>0</v>
      </c>
      <c r="U59" s="135">
        <f t="shared" si="6"/>
        <v>0</v>
      </c>
      <c r="V59" s="151">
        <f t="shared" si="13"/>
        <v>0</v>
      </c>
      <c r="W59" s="151">
        <f t="shared" si="14"/>
        <v>0</v>
      </c>
      <c r="X59" s="135">
        <f t="shared" si="7"/>
        <v>0</v>
      </c>
      <c r="Z59" s="135">
        <f>'Mat.Inf.-APS'!K58</f>
        <v>0</v>
      </c>
      <c r="AA59" s="151">
        <f t="shared" si="15"/>
        <v>0</v>
      </c>
      <c r="AB59" s="151">
        <f t="shared" si="16"/>
        <v>0</v>
      </c>
      <c r="AC59" s="151">
        <f t="shared" si="17"/>
        <v>0</v>
      </c>
      <c r="AD59" s="151">
        <f t="shared" si="18"/>
        <v>0</v>
      </c>
    </row>
    <row r="60" spans="2:30" x14ac:dyDescent="0.25">
      <c r="B60" s="358" t="str">
        <f>IF(BasePop!B61="","",BasePop!B61)</f>
        <v/>
      </c>
      <c r="C60" s="359"/>
      <c r="D60" s="183"/>
      <c r="F60" s="135">
        <f>'Mat.Inf.-APS'!AF59</f>
        <v>0</v>
      </c>
      <c r="H60" s="135">
        <f t="shared" si="8"/>
        <v>0</v>
      </c>
      <c r="I60" s="151">
        <f t="shared" si="9"/>
        <v>0</v>
      </c>
      <c r="K60" s="135">
        <f t="shared" si="2"/>
        <v>0</v>
      </c>
      <c r="L60" s="151">
        <f t="shared" si="10"/>
        <v>0</v>
      </c>
      <c r="M60" s="135">
        <f t="shared" si="3"/>
        <v>0</v>
      </c>
      <c r="N60" s="151">
        <f t="shared" si="11"/>
        <v>0</v>
      </c>
      <c r="P60" s="135">
        <f t="shared" si="4"/>
        <v>0</v>
      </c>
      <c r="R60" s="135">
        <f t="shared" si="5"/>
        <v>0</v>
      </c>
      <c r="S60" s="151">
        <f t="shared" si="12"/>
        <v>0</v>
      </c>
      <c r="U60" s="135">
        <f t="shared" si="6"/>
        <v>0</v>
      </c>
      <c r="V60" s="151">
        <f t="shared" si="13"/>
        <v>0</v>
      </c>
      <c r="W60" s="151">
        <f t="shared" si="14"/>
        <v>0</v>
      </c>
      <c r="X60" s="135">
        <f t="shared" si="7"/>
        <v>0</v>
      </c>
      <c r="Z60" s="135">
        <f>'Mat.Inf.-APS'!K59</f>
        <v>0</v>
      </c>
      <c r="AA60" s="151">
        <f t="shared" si="15"/>
        <v>0</v>
      </c>
      <c r="AB60" s="151">
        <f t="shared" si="16"/>
        <v>0</v>
      </c>
      <c r="AC60" s="151">
        <f t="shared" si="17"/>
        <v>0</v>
      </c>
      <c r="AD60" s="151">
        <f t="shared" si="18"/>
        <v>0</v>
      </c>
    </row>
    <row r="61" spans="2:30" x14ac:dyDescent="0.25">
      <c r="B61" s="358" t="str">
        <f>IF(BasePop!B62="","",BasePop!B62)</f>
        <v/>
      </c>
      <c r="C61" s="359"/>
      <c r="D61" s="183"/>
      <c r="F61" s="135">
        <f>'Mat.Inf.-APS'!AF60</f>
        <v>0</v>
      </c>
      <c r="H61" s="135">
        <f t="shared" si="8"/>
        <v>0</v>
      </c>
      <c r="I61" s="151">
        <f t="shared" si="9"/>
        <v>0</v>
      </c>
      <c r="K61" s="135">
        <f t="shared" si="2"/>
        <v>0</v>
      </c>
      <c r="L61" s="151">
        <f t="shared" si="10"/>
        <v>0</v>
      </c>
      <c r="M61" s="135">
        <f t="shared" si="3"/>
        <v>0</v>
      </c>
      <c r="N61" s="151">
        <f t="shared" si="11"/>
        <v>0</v>
      </c>
      <c r="P61" s="135">
        <f t="shared" si="4"/>
        <v>0</v>
      </c>
      <c r="R61" s="135">
        <f t="shared" si="5"/>
        <v>0</v>
      </c>
      <c r="S61" s="151">
        <f t="shared" si="12"/>
        <v>0</v>
      </c>
      <c r="U61" s="135">
        <f t="shared" si="6"/>
        <v>0</v>
      </c>
      <c r="V61" s="151">
        <f t="shared" si="13"/>
        <v>0</v>
      </c>
      <c r="W61" s="151">
        <f t="shared" si="14"/>
        <v>0</v>
      </c>
      <c r="X61" s="135">
        <f t="shared" si="7"/>
        <v>0</v>
      </c>
      <c r="Z61" s="135">
        <f>'Mat.Inf.-APS'!K60</f>
        <v>0</v>
      </c>
      <c r="AA61" s="151">
        <f t="shared" si="15"/>
        <v>0</v>
      </c>
      <c r="AB61" s="151">
        <f t="shared" si="16"/>
        <v>0</v>
      </c>
      <c r="AC61" s="151">
        <f t="shared" si="17"/>
        <v>0</v>
      </c>
      <c r="AD61" s="151">
        <f t="shared" si="18"/>
        <v>0</v>
      </c>
    </row>
    <row r="62" spans="2:30" x14ac:dyDescent="0.25">
      <c r="B62" s="358" t="str">
        <f>IF(BasePop!B63="","",BasePop!B63)</f>
        <v/>
      </c>
      <c r="C62" s="359"/>
      <c r="D62" s="183"/>
      <c r="F62" s="135">
        <f>'Mat.Inf.-APS'!AF61</f>
        <v>0</v>
      </c>
      <c r="H62" s="135">
        <f t="shared" si="8"/>
        <v>0</v>
      </c>
      <c r="I62" s="151">
        <f t="shared" si="9"/>
        <v>0</v>
      </c>
      <c r="K62" s="135">
        <f t="shared" si="2"/>
        <v>0</v>
      </c>
      <c r="L62" s="151">
        <f t="shared" si="10"/>
        <v>0</v>
      </c>
      <c r="M62" s="135">
        <f t="shared" si="3"/>
        <v>0</v>
      </c>
      <c r="N62" s="151">
        <f t="shared" si="11"/>
        <v>0</v>
      </c>
      <c r="P62" s="135">
        <f t="shared" si="4"/>
        <v>0</v>
      </c>
      <c r="R62" s="135">
        <f t="shared" si="5"/>
        <v>0</v>
      </c>
      <c r="S62" s="151">
        <f t="shared" si="12"/>
        <v>0</v>
      </c>
      <c r="U62" s="135">
        <f t="shared" si="6"/>
        <v>0</v>
      </c>
      <c r="V62" s="151">
        <f t="shared" si="13"/>
        <v>0</v>
      </c>
      <c r="W62" s="151">
        <f t="shared" si="14"/>
        <v>0</v>
      </c>
      <c r="X62" s="135">
        <f t="shared" si="7"/>
        <v>0</v>
      </c>
      <c r="Z62" s="135">
        <f>'Mat.Inf.-APS'!K61</f>
        <v>0</v>
      </c>
      <c r="AA62" s="151">
        <f t="shared" si="15"/>
        <v>0</v>
      </c>
      <c r="AB62" s="151">
        <f t="shared" si="16"/>
        <v>0</v>
      </c>
      <c r="AC62" s="151">
        <f t="shared" si="17"/>
        <v>0</v>
      </c>
      <c r="AD62" s="151">
        <f t="shared" si="18"/>
        <v>0</v>
      </c>
    </row>
    <row r="63" spans="2:30" x14ac:dyDescent="0.25">
      <c r="B63" s="358" t="str">
        <f>IF(BasePop!B64="","",BasePop!B64)</f>
        <v/>
      </c>
      <c r="C63" s="359"/>
      <c r="D63" s="183"/>
      <c r="F63" s="135">
        <f>'Mat.Inf.-APS'!AF62</f>
        <v>0</v>
      </c>
      <c r="H63" s="135">
        <f t="shared" si="8"/>
        <v>0</v>
      </c>
      <c r="I63" s="151">
        <f t="shared" si="9"/>
        <v>0</v>
      </c>
      <c r="K63" s="135">
        <f t="shared" si="2"/>
        <v>0</v>
      </c>
      <c r="L63" s="151">
        <f t="shared" si="10"/>
        <v>0</v>
      </c>
      <c r="M63" s="135">
        <f t="shared" si="3"/>
        <v>0</v>
      </c>
      <c r="N63" s="151">
        <f t="shared" si="11"/>
        <v>0</v>
      </c>
      <c r="P63" s="135">
        <f t="shared" si="4"/>
        <v>0</v>
      </c>
      <c r="R63" s="135">
        <f t="shared" si="5"/>
        <v>0</v>
      </c>
      <c r="S63" s="151">
        <f t="shared" si="12"/>
        <v>0</v>
      </c>
      <c r="U63" s="135">
        <f t="shared" si="6"/>
        <v>0</v>
      </c>
      <c r="V63" s="151">
        <f t="shared" si="13"/>
        <v>0</v>
      </c>
      <c r="W63" s="151">
        <f t="shared" si="14"/>
        <v>0</v>
      </c>
      <c r="X63" s="135">
        <f t="shared" si="7"/>
        <v>0</v>
      </c>
      <c r="Z63" s="135">
        <f>'Mat.Inf.-APS'!K62</f>
        <v>0</v>
      </c>
      <c r="AA63" s="151">
        <f t="shared" si="15"/>
        <v>0</v>
      </c>
      <c r="AB63" s="151">
        <f t="shared" si="16"/>
        <v>0</v>
      </c>
      <c r="AC63" s="151">
        <f t="shared" si="17"/>
        <v>0</v>
      </c>
      <c r="AD63" s="151">
        <f t="shared" si="18"/>
        <v>0</v>
      </c>
    </row>
    <row r="64" spans="2:30" x14ac:dyDescent="0.25">
      <c r="B64" s="358" t="str">
        <f>IF(BasePop!B65="","",BasePop!B65)</f>
        <v/>
      </c>
      <c r="C64" s="359"/>
      <c r="D64" s="183"/>
      <c r="F64" s="135">
        <f>'Mat.Inf.-APS'!AF63</f>
        <v>0</v>
      </c>
      <c r="H64" s="135">
        <f t="shared" si="8"/>
        <v>0</v>
      </c>
      <c r="I64" s="151">
        <f>IF(H64=0,0,H64*$I$10/1000)</f>
        <v>0</v>
      </c>
      <c r="K64" s="135">
        <f>F64*$K$10</f>
        <v>0</v>
      </c>
      <c r="L64" s="151">
        <f>IF(K64=0,0,K64*$L$10/1000)</f>
        <v>0</v>
      </c>
      <c r="M64" s="135">
        <f>F64*$M$10</f>
        <v>0</v>
      </c>
      <c r="N64" s="151">
        <f>IF(M64=0,0,M64*$N$10/1000)</f>
        <v>0</v>
      </c>
      <c r="P64" s="135">
        <f>F64*$P$10</f>
        <v>0</v>
      </c>
      <c r="R64" s="135">
        <f t="shared" si="5"/>
        <v>0</v>
      </c>
      <c r="S64" s="151">
        <f>IF(R64=0,0,R64*$S$10/1000)</f>
        <v>0</v>
      </c>
      <c r="U64" s="135">
        <f t="shared" si="6"/>
        <v>0</v>
      </c>
      <c r="V64" s="151">
        <f>IF(U64=0,0,U64*$V$10/1000)</f>
        <v>0</v>
      </c>
      <c r="W64" s="151">
        <f>IF(U64=0,0,U64*$W$10/1000)</f>
        <v>0</v>
      </c>
      <c r="X64" s="135">
        <f t="shared" si="7"/>
        <v>0</v>
      </c>
      <c r="Z64" s="135">
        <f>'Mat.Inf.-APS'!K63</f>
        <v>0</v>
      </c>
      <c r="AA64" s="151">
        <f>IF(Z64=0,0,Z64*$AA$10/1000)</f>
        <v>0</v>
      </c>
      <c r="AB64" s="151">
        <f>IF(Z64=0,0,Z64*$AB$10/1000)</f>
        <v>0</v>
      </c>
      <c r="AC64" s="151">
        <f>IF(Z64=0,0,Z64*$AC$10/1000)</f>
        <v>0</v>
      </c>
      <c r="AD64" s="151">
        <f>IF(Z64=0,0,Z64*$AD$10/1000)</f>
        <v>0</v>
      </c>
    </row>
    <row r="65" spans="2:16" ht="15" x14ac:dyDescent="0.25">
      <c r="B65" s="136"/>
      <c r="C65" s="136"/>
      <c r="D65" s="136"/>
      <c r="L65" s="134"/>
      <c r="M65" s="134"/>
      <c r="N65" s="134"/>
      <c r="P65" s="134"/>
    </row>
    <row r="66" spans="2:16" x14ac:dyDescent="0.25">
      <c r="B66" s="136"/>
      <c r="C66" s="136"/>
      <c r="D66" s="136"/>
    </row>
    <row r="67" spans="2:16" x14ac:dyDescent="0.25">
      <c r="B67" s="136"/>
      <c r="C67" s="136"/>
      <c r="D67" s="136"/>
    </row>
    <row r="68" spans="2:16" x14ac:dyDescent="0.25">
      <c r="B68" s="137"/>
      <c r="C68" s="137"/>
      <c r="D68" s="137"/>
    </row>
  </sheetData>
  <sheetProtection sheet="1" objects="1" scenarios="1"/>
  <mergeCells count="70">
    <mergeCell ref="B54:C54"/>
    <mergeCell ref="B55:C55"/>
    <mergeCell ref="B56:C56"/>
    <mergeCell ref="B57:C57"/>
    <mergeCell ref="B58:C58"/>
    <mergeCell ref="B64:C64"/>
    <mergeCell ref="B59:C59"/>
    <mergeCell ref="B60:C60"/>
    <mergeCell ref="B61:C61"/>
    <mergeCell ref="B62:C62"/>
    <mergeCell ref="B63:C63"/>
    <mergeCell ref="B41:C41"/>
    <mergeCell ref="B42:C42"/>
    <mergeCell ref="B43:C43"/>
    <mergeCell ref="B53:C53"/>
    <mergeCell ref="B44:C44"/>
    <mergeCell ref="B45:C45"/>
    <mergeCell ref="B46:C46"/>
    <mergeCell ref="B47:C47"/>
    <mergeCell ref="B48:C48"/>
    <mergeCell ref="B49:C49"/>
    <mergeCell ref="B50:C50"/>
    <mergeCell ref="B51:C51"/>
    <mergeCell ref="B52:C52"/>
    <mergeCell ref="B36:C36"/>
    <mergeCell ref="B37:C37"/>
    <mergeCell ref="B38:C38"/>
    <mergeCell ref="B39:C39"/>
    <mergeCell ref="B40:C40"/>
    <mergeCell ref="B31:C31"/>
    <mergeCell ref="B32:C32"/>
    <mergeCell ref="B33:C33"/>
    <mergeCell ref="B34:C34"/>
    <mergeCell ref="B35:C35"/>
    <mergeCell ref="B26:C26"/>
    <mergeCell ref="B27:C27"/>
    <mergeCell ref="B28:C28"/>
    <mergeCell ref="B29:C29"/>
    <mergeCell ref="B30:C30"/>
    <mergeCell ref="B21:C21"/>
    <mergeCell ref="B22:C22"/>
    <mergeCell ref="B23:C23"/>
    <mergeCell ref="B24:C24"/>
    <mergeCell ref="B25:C25"/>
    <mergeCell ref="B16:C16"/>
    <mergeCell ref="B17:C17"/>
    <mergeCell ref="B18:C18"/>
    <mergeCell ref="B19:C19"/>
    <mergeCell ref="B20:C20"/>
    <mergeCell ref="B13:D13"/>
    <mergeCell ref="B15:C15"/>
    <mergeCell ref="F10:F11"/>
    <mergeCell ref="B6:D8"/>
    <mergeCell ref="B9:D10"/>
    <mergeCell ref="B11:C11"/>
    <mergeCell ref="J3:L3"/>
    <mergeCell ref="F6:F9"/>
    <mergeCell ref="H6:AD6"/>
    <mergeCell ref="H7:I8"/>
    <mergeCell ref="R7:AD7"/>
    <mergeCell ref="K8:L8"/>
    <mergeCell ref="K7:P7"/>
    <mergeCell ref="P8:P9"/>
    <mergeCell ref="H5:I5"/>
    <mergeCell ref="K5:N5"/>
    <mergeCell ref="R5:AD5"/>
    <mergeCell ref="M8:N8"/>
    <mergeCell ref="R8:S8"/>
    <mergeCell ref="U8:X8"/>
    <mergeCell ref="Z8:AD8"/>
  </mergeCells>
  <hyperlinks>
    <hyperlink ref="J3" location="Tutorial!A137" display="Tutorial!A137"/>
    <hyperlink ref="J3:K3" location="Tutorial!A452" display="Tutorial - Programação Maternidade AR"/>
  </hyperlinks>
  <pageMargins left="0.511811024" right="0.511811024" top="0.78740157499999996" bottom="0.78740157499999996" header="0.31496062000000002" footer="0.31496062000000002"/>
  <pageSetup paperSize="9" orientation="portrait" r:id="rId1"/>
  <ignoredErrors>
    <ignoredError sqref="E15:H64 J15:K57 M16:M57 P15:R64 T15:U64 Y16:Y64 B9 J59:K64 J58 M59:M64 Y15"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G65"/>
  <sheetViews>
    <sheetView showGridLines="0" tabSelected="1" zoomScale="150" zoomScaleNormal="150" workbookViewId="0">
      <pane xSplit="4" ySplit="10" topLeftCell="E37" activePane="bottomRight" state="frozen"/>
      <selection pane="topRight" activeCell="E1" sqref="E1"/>
      <selection pane="bottomLeft" activeCell="A11" sqref="A11"/>
      <selection pane="bottomRight" activeCell="G3" sqref="G3:I3"/>
    </sheetView>
  </sheetViews>
  <sheetFormatPr defaultRowHeight="12.75" x14ac:dyDescent="0.25"/>
  <cols>
    <col min="1" max="1" width="1.7109375" style="117" customWidth="1"/>
    <col min="2" max="3" width="15.7109375" style="117" customWidth="1"/>
    <col min="4" max="4" width="5.7109375" style="117" customWidth="1"/>
    <col min="5" max="5" width="2.7109375" style="117" customWidth="1"/>
    <col min="6" max="6" width="15.7109375" style="121" customWidth="1"/>
    <col min="7" max="7" width="2.7109375" style="117" customWidth="1"/>
    <col min="8" max="20" width="15.7109375" style="117" customWidth="1"/>
    <col min="21" max="21" width="1.7109375" style="117" customWidth="1"/>
    <col min="22" max="23" width="15.7109375" style="117" customWidth="1"/>
    <col min="24" max="24" width="1.7109375" style="117" customWidth="1"/>
    <col min="25" max="26" width="15.7109375" style="117" customWidth="1"/>
    <col min="27" max="16384" width="9.140625" style="117"/>
  </cols>
  <sheetData>
    <row r="1" spans="2:59" s="114" customFormat="1" ht="5.0999999999999996" customHeight="1" x14ac:dyDescent="0.25"/>
    <row r="2" spans="2:59" ht="19.5" thickBot="1" x14ac:dyDescent="0.3">
      <c r="B2" s="116" t="s">
        <v>478</v>
      </c>
      <c r="C2" s="116"/>
      <c r="D2" s="116"/>
      <c r="E2" s="114"/>
      <c r="F2" s="114"/>
      <c r="L2" s="114"/>
      <c r="M2" s="114"/>
      <c r="N2" s="114"/>
      <c r="O2" s="118"/>
      <c r="AC2" s="114"/>
      <c r="AD2" s="114"/>
      <c r="AE2" s="114"/>
      <c r="AF2" s="114"/>
      <c r="AG2" s="114"/>
      <c r="AH2" s="118"/>
      <c r="AI2" s="118"/>
      <c r="AJ2" s="118"/>
      <c r="AK2" s="118"/>
      <c r="AL2" s="118"/>
      <c r="AM2" s="118"/>
      <c r="AN2" s="118"/>
      <c r="AO2" s="118"/>
      <c r="AP2" s="118"/>
      <c r="AQ2" s="118"/>
      <c r="AR2" s="118"/>
      <c r="AS2" s="118"/>
      <c r="AT2" s="118"/>
      <c r="AU2" s="118"/>
      <c r="AV2" s="118"/>
      <c r="AW2" s="119"/>
      <c r="AX2" s="119"/>
      <c r="AY2" s="119"/>
      <c r="AZ2" s="119"/>
      <c r="BA2" s="118"/>
      <c r="BB2" s="118"/>
      <c r="BC2" s="118"/>
      <c r="BD2" s="118"/>
      <c r="BE2" s="118"/>
      <c r="BF2" s="118"/>
      <c r="BG2" s="118"/>
    </row>
    <row r="3" spans="2:59" ht="20.100000000000001" customHeight="1" thickBot="1" x14ac:dyDescent="0.3">
      <c r="B3" s="179" t="s">
        <v>482</v>
      </c>
      <c r="C3" s="120"/>
      <c r="D3" s="120"/>
      <c r="F3" s="205" t="s">
        <v>531</v>
      </c>
      <c r="G3" s="391" t="s">
        <v>730</v>
      </c>
      <c r="H3" s="391"/>
      <c r="I3" s="392"/>
      <c r="M3" s="121"/>
      <c r="N3" s="115"/>
    </row>
    <row r="4" spans="2:59" s="123" customFormat="1" ht="15" customHeight="1" x14ac:dyDescent="0.25">
      <c r="B4" s="123" t="s">
        <v>326</v>
      </c>
      <c r="F4" s="172"/>
      <c r="G4" s="124"/>
      <c r="H4" s="360" t="s">
        <v>469</v>
      </c>
      <c r="I4" s="360"/>
      <c r="J4" s="360"/>
      <c r="K4" s="360"/>
      <c r="L4" s="360"/>
      <c r="M4" s="360"/>
      <c r="N4" s="360"/>
      <c r="O4" s="360"/>
      <c r="P4" s="360"/>
      <c r="Q4" s="360"/>
      <c r="R4" s="360"/>
      <c r="S4" s="360"/>
      <c r="T4" s="360"/>
      <c r="U4" s="360"/>
      <c r="V4" s="360"/>
      <c r="W4" s="360"/>
      <c r="X4" s="360"/>
      <c r="Y4" s="360"/>
      <c r="Z4" s="360"/>
    </row>
    <row r="5" spans="2:59" s="138" customFormat="1" ht="30" customHeight="1" x14ac:dyDescent="0.25">
      <c r="B5" s="371" t="s">
        <v>477</v>
      </c>
      <c r="C5" s="372"/>
      <c r="D5" s="373"/>
      <c r="F5" s="320" t="s">
        <v>85</v>
      </c>
      <c r="H5" s="357" t="s">
        <v>435</v>
      </c>
      <c r="I5" s="357"/>
      <c r="J5" s="357"/>
      <c r="K5" s="357"/>
      <c r="L5" s="357"/>
      <c r="M5" s="357"/>
      <c r="N5" s="357"/>
      <c r="O5" s="357"/>
      <c r="P5" s="357"/>
      <c r="Q5" s="357"/>
      <c r="R5" s="357"/>
      <c r="S5" s="357"/>
      <c r="T5" s="357"/>
      <c r="U5" s="357"/>
      <c r="V5" s="357"/>
      <c r="W5" s="357"/>
      <c r="X5" s="357"/>
      <c r="Y5" s="357"/>
      <c r="Z5" s="357"/>
    </row>
    <row r="6" spans="2:59" s="125" customFormat="1" ht="51" customHeight="1" x14ac:dyDescent="0.25">
      <c r="B6" s="374" t="str">
        <f>BasePop!B9</f>
        <v>CENTRAL</v>
      </c>
      <c r="C6" s="375"/>
      <c r="D6" s="376"/>
      <c r="F6" s="320"/>
      <c r="H6" s="166" t="s">
        <v>438</v>
      </c>
      <c r="I6" s="166" t="s">
        <v>439</v>
      </c>
      <c r="J6" s="166" t="s">
        <v>440</v>
      </c>
      <c r="K6" s="166" t="s">
        <v>441</v>
      </c>
      <c r="L6" s="166" t="s">
        <v>442</v>
      </c>
      <c r="M6" s="166" t="s">
        <v>443</v>
      </c>
      <c r="N6" s="166" t="s">
        <v>451</v>
      </c>
      <c r="O6" s="166" t="s">
        <v>452</v>
      </c>
      <c r="P6" s="166" t="s">
        <v>453</v>
      </c>
      <c r="Q6" s="166" t="s">
        <v>454</v>
      </c>
      <c r="R6" s="166" t="s">
        <v>455</v>
      </c>
      <c r="S6" s="166" t="s">
        <v>444</v>
      </c>
      <c r="T6" s="166" t="s">
        <v>445</v>
      </c>
      <c r="U6" s="117"/>
      <c r="V6" s="166" t="s">
        <v>448</v>
      </c>
      <c r="W6" s="166" t="s">
        <v>489</v>
      </c>
      <c r="X6" s="117"/>
      <c r="Y6" s="166" t="s">
        <v>446</v>
      </c>
      <c r="Z6" s="166" t="s">
        <v>447</v>
      </c>
    </row>
    <row r="7" spans="2:59" s="141" customFormat="1" ht="15" customHeight="1" x14ac:dyDescent="0.25">
      <c r="B7" s="377"/>
      <c r="C7" s="378"/>
      <c r="D7" s="379"/>
      <c r="F7" s="320" t="s">
        <v>75</v>
      </c>
      <c r="H7" s="210">
        <f>Tutorial!X195</f>
        <v>2</v>
      </c>
      <c r="I7" s="210">
        <f>Tutorial!X196</f>
        <v>1</v>
      </c>
      <c r="J7" s="210">
        <f>Tutorial!X197</f>
        <v>1</v>
      </c>
      <c r="K7" s="210">
        <f>Tutorial!X198</f>
        <v>1</v>
      </c>
      <c r="L7" s="210">
        <f>Tutorial!X199</f>
        <v>1</v>
      </c>
      <c r="M7" s="210">
        <f>Tutorial!X200</f>
        <v>2</v>
      </c>
      <c r="N7" s="210">
        <f>Tutorial!X201</f>
        <v>1</v>
      </c>
      <c r="O7" s="210">
        <f>Tutorial!X202</f>
        <v>2</v>
      </c>
      <c r="P7" s="210">
        <f>Tutorial!X203</f>
        <v>2</v>
      </c>
      <c r="Q7" s="210">
        <f>Tutorial!X204</f>
        <v>2</v>
      </c>
      <c r="R7" s="210">
        <f>Tutorial!X205</f>
        <v>2</v>
      </c>
      <c r="S7" s="210">
        <f>Tutorial!X206</f>
        <v>2</v>
      </c>
      <c r="T7" s="210">
        <f>Tutorial!X207</f>
        <v>2</v>
      </c>
      <c r="U7" s="220"/>
      <c r="V7" s="210">
        <f>Tutorial!X209</f>
        <v>1</v>
      </c>
      <c r="W7" s="210">
        <f>Tutorial!X210</f>
        <v>1</v>
      </c>
      <c r="X7" s="220"/>
      <c r="Y7" s="210">
        <f>Tutorial!X212</f>
        <v>1</v>
      </c>
      <c r="Z7" s="210">
        <f>Tutorial!X213</f>
        <v>1</v>
      </c>
    </row>
    <row r="8" spans="2:59" s="143" customFormat="1" ht="15" customHeight="1" x14ac:dyDescent="0.25">
      <c r="B8" s="364" t="s">
        <v>515</v>
      </c>
      <c r="C8" s="365"/>
      <c r="D8" s="182">
        <f>BasePop!D11</f>
        <v>25</v>
      </c>
      <c r="F8" s="320"/>
      <c r="H8" s="189" t="s">
        <v>468</v>
      </c>
      <c r="I8" s="189" t="s">
        <v>468</v>
      </c>
      <c r="J8" s="189" t="s">
        <v>468</v>
      </c>
      <c r="K8" s="189" t="s">
        <v>468</v>
      </c>
      <c r="L8" s="189" t="s">
        <v>468</v>
      </c>
      <c r="M8" s="189" t="s">
        <v>468</v>
      </c>
      <c r="N8" s="189" t="s">
        <v>468</v>
      </c>
      <c r="O8" s="189" t="s">
        <v>468</v>
      </c>
      <c r="P8" s="189" t="s">
        <v>468</v>
      </c>
      <c r="Q8" s="189" t="s">
        <v>468</v>
      </c>
      <c r="R8" s="189" t="s">
        <v>468</v>
      </c>
      <c r="S8" s="189" t="s">
        <v>468</v>
      </c>
      <c r="T8" s="189" t="s">
        <v>468</v>
      </c>
      <c r="U8" s="117"/>
      <c r="V8" s="189" t="s">
        <v>468</v>
      </c>
      <c r="W8" s="189" t="s">
        <v>468</v>
      </c>
      <c r="X8" s="117"/>
      <c r="Y8" s="189" t="s">
        <v>468</v>
      </c>
      <c r="Z8" s="189" t="s">
        <v>468</v>
      </c>
    </row>
    <row r="9" spans="2:59" s="114" customFormat="1" ht="5.0999999999999996" customHeight="1" x14ac:dyDescent="0.25">
      <c r="U9" s="117"/>
      <c r="X9" s="117"/>
    </row>
    <row r="10" spans="2:59" s="114" customFormat="1" ht="15" customHeight="1" x14ac:dyDescent="0.25">
      <c r="B10" s="368" t="s">
        <v>84</v>
      </c>
      <c r="C10" s="369"/>
      <c r="D10" s="370"/>
      <c r="F10" s="174">
        <f>SUM(F12:F61)</f>
        <v>48352.511020000005</v>
      </c>
      <c r="H10" s="174">
        <f t="shared" ref="H10:W10" si="0">SUM(H12:H61)</f>
        <v>96705.022040000011</v>
      </c>
      <c r="I10" s="174">
        <f t="shared" ref="I10:M10" si="1">SUM(I12:I61)</f>
        <v>48352.511020000005</v>
      </c>
      <c r="J10" s="174">
        <f t="shared" si="1"/>
        <v>48352.511020000005</v>
      </c>
      <c r="K10" s="174">
        <f t="shared" si="1"/>
        <v>48352.511020000005</v>
      </c>
      <c r="L10" s="174">
        <f t="shared" si="1"/>
        <v>48352.511020000005</v>
      </c>
      <c r="M10" s="174">
        <f t="shared" si="1"/>
        <v>96705.022040000011</v>
      </c>
      <c r="N10" s="174">
        <f t="shared" si="0"/>
        <v>48352.511020000005</v>
      </c>
      <c r="O10" s="174">
        <f t="shared" si="0"/>
        <v>96705.022040000011</v>
      </c>
      <c r="P10" s="174">
        <f t="shared" si="0"/>
        <v>96705.022040000011</v>
      </c>
      <c r="Q10" s="174">
        <f t="shared" si="0"/>
        <v>96705.022040000011</v>
      </c>
      <c r="R10" s="174">
        <f t="shared" ref="R10" si="2">SUM(R12:R61)</f>
        <v>96705.022040000011</v>
      </c>
      <c r="S10" s="174">
        <f t="shared" ref="S10:V10" si="3">SUM(S12:S61)</f>
        <v>96705.022040000011</v>
      </c>
      <c r="T10" s="174">
        <f t="shared" si="3"/>
        <v>96705.022040000011</v>
      </c>
      <c r="U10" s="117"/>
      <c r="V10" s="174">
        <f t="shared" si="3"/>
        <v>48352.511020000005</v>
      </c>
      <c r="W10" s="174">
        <f t="shared" si="0"/>
        <v>48352.511020000005</v>
      </c>
      <c r="X10" s="117"/>
      <c r="Y10" s="174">
        <f t="shared" ref="Y10" si="4">SUM(Y12:Y61)</f>
        <v>48352.511020000005</v>
      </c>
      <c r="Z10" s="174">
        <f t="shared" ref="Z10" si="5">SUM(Z12:Z61)</f>
        <v>48352.511020000005</v>
      </c>
    </row>
    <row r="11" spans="2:59" s="114" customFormat="1" ht="5.0999999999999996" customHeight="1" x14ac:dyDescent="0.25">
      <c r="F11" s="133"/>
      <c r="H11" s="133"/>
      <c r="I11" s="133"/>
      <c r="J11" s="133"/>
      <c r="K11" s="133"/>
      <c r="L11" s="133"/>
      <c r="M11" s="133"/>
      <c r="N11" s="133"/>
      <c r="O11" s="133"/>
      <c r="P11" s="133"/>
      <c r="Q11" s="133"/>
      <c r="R11" s="133"/>
      <c r="S11" s="133"/>
      <c r="T11" s="133"/>
      <c r="U11" s="117"/>
      <c r="V11" s="133"/>
      <c r="W11" s="133"/>
      <c r="X11" s="117"/>
      <c r="Y11" s="133"/>
      <c r="Z11" s="133"/>
    </row>
    <row r="12" spans="2:59" x14ac:dyDescent="0.25">
      <c r="B12" s="358" t="str">
        <f>IF(BasePop!B16="","",BasePop!B16)</f>
        <v>Anamã</v>
      </c>
      <c r="C12" s="359"/>
      <c r="D12" s="183"/>
      <c r="F12" s="135">
        <f>'Mat.Inf.-APS'!K14</f>
        <v>214.71604000000002</v>
      </c>
      <c r="H12" s="135">
        <f>F12*$H$7</f>
        <v>429.43208000000004</v>
      </c>
      <c r="I12" s="135">
        <f>F12*$I$7</f>
        <v>214.71604000000002</v>
      </c>
      <c r="J12" s="135">
        <f>F12*$J$7</f>
        <v>214.71604000000002</v>
      </c>
      <c r="K12" s="135">
        <f>F12*$K$7</f>
        <v>214.71604000000002</v>
      </c>
      <c r="L12" s="135">
        <f>F12*$L$7</f>
        <v>214.71604000000002</v>
      </c>
      <c r="M12" s="135">
        <f>F12*$M$7</f>
        <v>429.43208000000004</v>
      </c>
      <c r="N12" s="135">
        <f>F12*$N$7</f>
        <v>214.71604000000002</v>
      </c>
      <c r="O12" s="135">
        <f>F12*$O$7</f>
        <v>429.43208000000004</v>
      </c>
      <c r="P12" s="135">
        <f>F12*$P$7</f>
        <v>429.43208000000004</v>
      </c>
      <c r="Q12" s="135">
        <f>F12*$Q$7</f>
        <v>429.43208000000004</v>
      </c>
      <c r="R12" s="135">
        <f>F12*$R$7</f>
        <v>429.43208000000004</v>
      </c>
      <c r="S12" s="135">
        <f>F12*$S$7</f>
        <v>429.43208000000004</v>
      </c>
      <c r="T12" s="135">
        <f>F12*$T$7</f>
        <v>429.43208000000004</v>
      </c>
      <c r="V12" s="135">
        <f>F12*$V$7</f>
        <v>214.71604000000002</v>
      </c>
      <c r="W12" s="135">
        <f>F12*$W$7</f>
        <v>214.71604000000002</v>
      </c>
      <c r="Y12" s="135">
        <f>F12*$Y$7</f>
        <v>214.71604000000002</v>
      </c>
      <c r="Z12" s="135">
        <f>F12*$Z$7</f>
        <v>214.71604000000002</v>
      </c>
    </row>
    <row r="13" spans="2:59" x14ac:dyDescent="0.25">
      <c r="B13" s="358" t="str">
        <f>IF(BasePop!B17="","",BasePop!B17)</f>
        <v>Anori</v>
      </c>
      <c r="C13" s="359"/>
      <c r="D13" s="183"/>
      <c r="F13" s="135">
        <f>'Mat.Inf.-APS'!K15</f>
        <v>282.21941000000004</v>
      </c>
      <c r="H13" s="135">
        <f>F13*$H$7</f>
        <v>564.43882000000008</v>
      </c>
      <c r="I13" s="135">
        <f t="shared" ref="I13:I61" si="6">F13*$I$7</f>
        <v>282.21941000000004</v>
      </c>
      <c r="J13" s="135">
        <f t="shared" ref="J13:J61" si="7">F13*$J$7</f>
        <v>282.21941000000004</v>
      </c>
      <c r="K13" s="135">
        <f t="shared" ref="K13:K61" si="8">F13*$K$7</f>
        <v>282.21941000000004</v>
      </c>
      <c r="L13" s="135">
        <f t="shared" ref="L13:L61" si="9">F13*$L$7</f>
        <v>282.21941000000004</v>
      </c>
      <c r="M13" s="135">
        <f t="shared" ref="M13:M61" si="10">F13*$M$7</f>
        <v>564.43882000000008</v>
      </c>
      <c r="N13" s="135">
        <f t="shared" ref="N13:N61" si="11">F13*$N$7</f>
        <v>282.21941000000004</v>
      </c>
      <c r="O13" s="135">
        <f t="shared" ref="O13:O61" si="12">F13*$O$7</f>
        <v>564.43882000000008</v>
      </c>
      <c r="P13" s="135">
        <f t="shared" ref="P13:P61" si="13">F13*$P$7</f>
        <v>564.43882000000008</v>
      </c>
      <c r="Q13" s="135">
        <f t="shared" ref="Q13:Q61" si="14">F13*$Q$7</f>
        <v>564.43882000000008</v>
      </c>
      <c r="R13" s="135">
        <f t="shared" ref="R13:R61" si="15">F13*$R$7</f>
        <v>564.43882000000008</v>
      </c>
      <c r="S13" s="135">
        <f t="shared" ref="S13:S61" si="16">F13*$S$7</f>
        <v>564.43882000000008</v>
      </c>
      <c r="T13" s="135">
        <f t="shared" ref="T13:T61" si="17">F13*$T$7</f>
        <v>564.43882000000008</v>
      </c>
      <c r="V13" s="135">
        <f t="shared" ref="V13:V61" si="18">F13*$V$7</f>
        <v>282.21941000000004</v>
      </c>
      <c r="W13" s="135">
        <f t="shared" ref="W13:W61" si="19">F13*$W$7</f>
        <v>282.21941000000004</v>
      </c>
      <c r="Y13" s="135">
        <f t="shared" ref="Y13:Y61" si="20">F13*$Y$7</f>
        <v>282.21941000000004</v>
      </c>
      <c r="Z13" s="135">
        <f t="shared" ref="Z13:Z61" si="21">F13*$Z$7</f>
        <v>282.21941000000004</v>
      </c>
    </row>
    <row r="14" spans="2:59" x14ac:dyDescent="0.25">
      <c r="B14" s="358" t="str">
        <f>IF(BasePop!B18="","",BasePop!B18)</f>
        <v>Autazes</v>
      </c>
      <c r="C14" s="359"/>
      <c r="D14" s="183"/>
      <c r="F14" s="135">
        <f>'Mat.Inf.-APS'!K16</f>
        <v>984.13458000000003</v>
      </c>
      <c r="H14" s="135">
        <f t="shared" ref="H14:H61" si="22">F14*$H$7</f>
        <v>1968.2691600000001</v>
      </c>
      <c r="I14" s="135">
        <f t="shared" si="6"/>
        <v>984.13458000000003</v>
      </c>
      <c r="J14" s="135">
        <f t="shared" si="7"/>
        <v>984.13458000000003</v>
      </c>
      <c r="K14" s="135">
        <f t="shared" si="8"/>
        <v>984.13458000000003</v>
      </c>
      <c r="L14" s="135">
        <f t="shared" si="9"/>
        <v>984.13458000000003</v>
      </c>
      <c r="M14" s="135">
        <f t="shared" si="10"/>
        <v>1968.2691600000001</v>
      </c>
      <c r="N14" s="135">
        <f t="shared" si="11"/>
        <v>984.13458000000003</v>
      </c>
      <c r="O14" s="135">
        <f t="shared" si="12"/>
        <v>1968.2691600000001</v>
      </c>
      <c r="P14" s="135">
        <f t="shared" si="13"/>
        <v>1968.2691600000001</v>
      </c>
      <c r="Q14" s="135">
        <f t="shared" si="14"/>
        <v>1968.2691600000001</v>
      </c>
      <c r="R14" s="135">
        <f t="shared" si="15"/>
        <v>1968.2691600000001</v>
      </c>
      <c r="S14" s="135">
        <f t="shared" si="16"/>
        <v>1968.2691600000001</v>
      </c>
      <c r="T14" s="135">
        <f t="shared" si="17"/>
        <v>1968.2691600000001</v>
      </c>
      <c r="V14" s="135">
        <f t="shared" si="18"/>
        <v>984.13458000000003</v>
      </c>
      <c r="W14" s="135">
        <f t="shared" si="19"/>
        <v>984.13458000000003</v>
      </c>
      <c r="Y14" s="135">
        <f t="shared" si="20"/>
        <v>984.13458000000003</v>
      </c>
      <c r="Z14" s="135">
        <f t="shared" si="21"/>
        <v>984.13458000000003</v>
      </c>
    </row>
    <row r="15" spans="2:59" x14ac:dyDescent="0.25">
      <c r="B15" s="358" t="str">
        <f>IF(BasePop!B19="","",BasePop!B19)</f>
        <v>Barcelos</v>
      </c>
      <c r="C15" s="359"/>
      <c r="D15" s="183"/>
      <c r="F15" s="135">
        <f>'Mat.Inf.-APS'!K17</f>
        <v>574.90136000000007</v>
      </c>
      <c r="H15" s="135">
        <f t="shared" si="22"/>
        <v>1149.8027200000001</v>
      </c>
      <c r="I15" s="135">
        <f t="shared" si="6"/>
        <v>574.90136000000007</v>
      </c>
      <c r="J15" s="135">
        <f t="shared" si="7"/>
        <v>574.90136000000007</v>
      </c>
      <c r="K15" s="135">
        <f t="shared" si="8"/>
        <v>574.90136000000007</v>
      </c>
      <c r="L15" s="135">
        <f t="shared" si="9"/>
        <v>574.90136000000007</v>
      </c>
      <c r="M15" s="135">
        <f t="shared" si="10"/>
        <v>1149.8027200000001</v>
      </c>
      <c r="N15" s="135">
        <f t="shared" si="11"/>
        <v>574.90136000000007</v>
      </c>
      <c r="O15" s="135">
        <f t="shared" si="12"/>
        <v>1149.8027200000001</v>
      </c>
      <c r="P15" s="135">
        <f t="shared" si="13"/>
        <v>1149.8027200000001</v>
      </c>
      <c r="Q15" s="135">
        <f t="shared" si="14"/>
        <v>1149.8027200000001</v>
      </c>
      <c r="R15" s="135">
        <f t="shared" si="15"/>
        <v>1149.8027200000001</v>
      </c>
      <c r="S15" s="135">
        <f t="shared" si="16"/>
        <v>1149.8027200000001</v>
      </c>
      <c r="T15" s="135">
        <f t="shared" si="17"/>
        <v>1149.8027200000001</v>
      </c>
      <c r="V15" s="135">
        <f t="shared" si="18"/>
        <v>574.90136000000007</v>
      </c>
      <c r="W15" s="135">
        <f t="shared" si="19"/>
        <v>574.90136000000007</v>
      </c>
      <c r="Y15" s="135">
        <f t="shared" si="20"/>
        <v>574.90136000000007</v>
      </c>
      <c r="Z15" s="135">
        <f t="shared" si="21"/>
        <v>574.90136000000007</v>
      </c>
    </row>
    <row r="16" spans="2:59" x14ac:dyDescent="0.25">
      <c r="B16" s="358" t="str">
        <f>IF(BasePop!B20="","",BasePop!B20)</f>
        <v>Beruri</v>
      </c>
      <c r="C16" s="359"/>
      <c r="D16" s="183"/>
      <c r="F16" s="135">
        <f>'Mat.Inf.-APS'!K18</f>
        <v>654.53289000000007</v>
      </c>
      <c r="H16" s="135">
        <f t="shared" si="22"/>
        <v>1309.0657800000001</v>
      </c>
      <c r="I16" s="135">
        <f t="shared" si="6"/>
        <v>654.53289000000007</v>
      </c>
      <c r="J16" s="135">
        <f t="shared" si="7"/>
        <v>654.53289000000007</v>
      </c>
      <c r="K16" s="135">
        <f t="shared" si="8"/>
        <v>654.53289000000007</v>
      </c>
      <c r="L16" s="135">
        <f t="shared" si="9"/>
        <v>654.53289000000007</v>
      </c>
      <c r="M16" s="135">
        <f t="shared" si="10"/>
        <v>1309.0657800000001</v>
      </c>
      <c r="N16" s="135">
        <f t="shared" si="11"/>
        <v>654.53289000000007</v>
      </c>
      <c r="O16" s="135">
        <f t="shared" si="12"/>
        <v>1309.0657800000001</v>
      </c>
      <c r="P16" s="135">
        <f t="shared" si="13"/>
        <v>1309.0657800000001</v>
      </c>
      <c r="Q16" s="135">
        <f t="shared" si="14"/>
        <v>1309.0657800000001</v>
      </c>
      <c r="R16" s="135">
        <f t="shared" si="15"/>
        <v>1309.0657800000001</v>
      </c>
      <c r="S16" s="135">
        <f t="shared" si="16"/>
        <v>1309.0657800000001</v>
      </c>
      <c r="T16" s="135">
        <f t="shared" si="17"/>
        <v>1309.0657800000001</v>
      </c>
      <c r="V16" s="135">
        <f t="shared" si="18"/>
        <v>654.53289000000007</v>
      </c>
      <c r="W16" s="135">
        <f t="shared" si="19"/>
        <v>654.53289000000007</v>
      </c>
      <c r="Y16" s="135">
        <f t="shared" si="20"/>
        <v>654.53289000000007</v>
      </c>
      <c r="Z16" s="135">
        <f t="shared" si="21"/>
        <v>654.53289000000007</v>
      </c>
    </row>
    <row r="17" spans="2:26" x14ac:dyDescent="0.25">
      <c r="B17" s="358" t="str">
        <f>IF(BasePop!B21="","",BasePop!B21)</f>
        <v>Boca do Acre</v>
      </c>
      <c r="C17" s="359"/>
      <c r="D17" s="183"/>
      <c r="F17" s="135">
        <f>'Mat.Inf.-APS'!K19</f>
        <v>845.04683999999997</v>
      </c>
      <c r="H17" s="135">
        <f t="shared" si="22"/>
        <v>1690.0936799999999</v>
      </c>
      <c r="I17" s="135">
        <f t="shared" si="6"/>
        <v>845.04683999999997</v>
      </c>
      <c r="J17" s="135">
        <f t="shared" si="7"/>
        <v>845.04683999999997</v>
      </c>
      <c r="K17" s="135">
        <f t="shared" si="8"/>
        <v>845.04683999999997</v>
      </c>
      <c r="L17" s="135">
        <f t="shared" si="9"/>
        <v>845.04683999999997</v>
      </c>
      <c r="M17" s="135">
        <f t="shared" si="10"/>
        <v>1690.0936799999999</v>
      </c>
      <c r="N17" s="135">
        <f t="shared" si="11"/>
        <v>845.04683999999997</v>
      </c>
      <c r="O17" s="135">
        <f t="shared" si="12"/>
        <v>1690.0936799999999</v>
      </c>
      <c r="P17" s="135">
        <f t="shared" si="13"/>
        <v>1690.0936799999999</v>
      </c>
      <c r="Q17" s="135">
        <f t="shared" si="14"/>
        <v>1690.0936799999999</v>
      </c>
      <c r="R17" s="135">
        <f t="shared" si="15"/>
        <v>1690.0936799999999</v>
      </c>
      <c r="S17" s="135">
        <f t="shared" si="16"/>
        <v>1690.0936799999999</v>
      </c>
      <c r="T17" s="135">
        <f t="shared" si="17"/>
        <v>1690.0936799999999</v>
      </c>
      <c r="V17" s="135">
        <f t="shared" si="18"/>
        <v>845.04683999999997</v>
      </c>
      <c r="W17" s="135">
        <f t="shared" si="19"/>
        <v>845.04683999999997</v>
      </c>
      <c r="Y17" s="135">
        <f t="shared" si="20"/>
        <v>845.04683999999997</v>
      </c>
      <c r="Z17" s="135">
        <f t="shared" si="21"/>
        <v>845.04683999999997</v>
      </c>
    </row>
    <row r="18" spans="2:26" x14ac:dyDescent="0.25">
      <c r="B18" s="358" t="str">
        <f>IF(BasePop!B22="","",BasePop!B22)</f>
        <v>Caapiranga</v>
      </c>
      <c r="C18" s="359"/>
      <c r="D18" s="183"/>
      <c r="F18" s="135">
        <f>'Mat.Inf.-APS'!K20</f>
        <v>236.60208000000003</v>
      </c>
      <c r="H18" s="135">
        <f t="shared" si="22"/>
        <v>473.20416000000006</v>
      </c>
      <c r="I18" s="135">
        <f t="shared" si="6"/>
        <v>236.60208000000003</v>
      </c>
      <c r="J18" s="135">
        <f t="shared" si="7"/>
        <v>236.60208000000003</v>
      </c>
      <c r="K18" s="135">
        <f t="shared" si="8"/>
        <v>236.60208000000003</v>
      </c>
      <c r="L18" s="135">
        <f t="shared" si="9"/>
        <v>236.60208000000003</v>
      </c>
      <c r="M18" s="135">
        <f t="shared" si="10"/>
        <v>473.20416000000006</v>
      </c>
      <c r="N18" s="135">
        <f t="shared" si="11"/>
        <v>236.60208000000003</v>
      </c>
      <c r="O18" s="135">
        <f t="shared" si="12"/>
        <v>473.20416000000006</v>
      </c>
      <c r="P18" s="135">
        <f t="shared" si="13"/>
        <v>473.20416000000006</v>
      </c>
      <c r="Q18" s="135">
        <f t="shared" si="14"/>
        <v>473.20416000000006</v>
      </c>
      <c r="R18" s="135">
        <f t="shared" si="15"/>
        <v>473.20416000000006</v>
      </c>
      <c r="S18" s="135">
        <f t="shared" si="16"/>
        <v>473.20416000000006</v>
      </c>
      <c r="T18" s="135">
        <f t="shared" si="17"/>
        <v>473.20416000000006</v>
      </c>
      <c r="V18" s="135">
        <f t="shared" si="18"/>
        <v>236.60208000000003</v>
      </c>
      <c r="W18" s="135">
        <f t="shared" si="19"/>
        <v>236.60208000000003</v>
      </c>
      <c r="Y18" s="135">
        <f t="shared" si="20"/>
        <v>236.60208000000003</v>
      </c>
      <c r="Z18" s="135">
        <f t="shared" si="21"/>
        <v>236.60208000000003</v>
      </c>
    </row>
    <row r="19" spans="2:26" x14ac:dyDescent="0.25">
      <c r="B19" s="358" t="str">
        <f>IF(BasePop!B23="","",BasePop!B23)</f>
        <v>Canutama</v>
      </c>
      <c r="C19" s="359"/>
      <c r="D19" s="183"/>
      <c r="F19" s="135">
        <f>'Mat.Inf.-APS'!K21</f>
        <v>209.11253000000002</v>
      </c>
      <c r="H19" s="135">
        <f t="shared" si="22"/>
        <v>418.22506000000004</v>
      </c>
      <c r="I19" s="135">
        <f t="shared" si="6"/>
        <v>209.11253000000002</v>
      </c>
      <c r="J19" s="135">
        <f t="shared" si="7"/>
        <v>209.11253000000002</v>
      </c>
      <c r="K19" s="135">
        <f t="shared" si="8"/>
        <v>209.11253000000002</v>
      </c>
      <c r="L19" s="135">
        <f t="shared" si="9"/>
        <v>209.11253000000002</v>
      </c>
      <c r="M19" s="135">
        <f t="shared" si="10"/>
        <v>418.22506000000004</v>
      </c>
      <c r="N19" s="135">
        <f t="shared" si="11"/>
        <v>209.11253000000002</v>
      </c>
      <c r="O19" s="135">
        <f t="shared" si="12"/>
        <v>418.22506000000004</v>
      </c>
      <c r="P19" s="135">
        <f t="shared" si="13"/>
        <v>418.22506000000004</v>
      </c>
      <c r="Q19" s="135">
        <f t="shared" si="14"/>
        <v>418.22506000000004</v>
      </c>
      <c r="R19" s="135">
        <f t="shared" si="15"/>
        <v>418.22506000000004</v>
      </c>
      <c r="S19" s="135">
        <f t="shared" si="16"/>
        <v>418.22506000000004</v>
      </c>
      <c r="T19" s="135">
        <f t="shared" si="17"/>
        <v>418.22506000000004</v>
      </c>
      <c r="V19" s="135">
        <f t="shared" si="18"/>
        <v>209.11253000000002</v>
      </c>
      <c r="W19" s="135">
        <f t="shared" si="19"/>
        <v>209.11253000000002</v>
      </c>
      <c r="Y19" s="135">
        <f t="shared" si="20"/>
        <v>209.11253000000002</v>
      </c>
      <c r="Z19" s="135">
        <f t="shared" si="21"/>
        <v>209.11253000000002</v>
      </c>
    </row>
    <row r="20" spans="2:26" x14ac:dyDescent="0.25">
      <c r="B20" s="358" t="str">
        <f>IF(BasePop!B24="","",BasePop!B24)</f>
        <v>Careiro</v>
      </c>
      <c r="C20" s="359"/>
      <c r="D20" s="183"/>
      <c r="F20" s="135">
        <f>'Mat.Inf.-APS'!K22</f>
        <v>561.62304000000006</v>
      </c>
      <c r="H20" s="135">
        <f t="shared" si="22"/>
        <v>1123.2460800000001</v>
      </c>
      <c r="I20" s="135">
        <f t="shared" si="6"/>
        <v>561.62304000000006</v>
      </c>
      <c r="J20" s="135">
        <f t="shared" si="7"/>
        <v>561.62304000000006</v>
      </c>
      <c r="K20" s="135">
        <f t="shared" si="8"/>
        <v>561.62304000000006</v>
      </c>
      <c r="L20" s="135">
        <f t="shared" si="9"/>
        <v>561.62304000000006</v>
      </c>
      <c r="M20" s="135">
        <f t="shared" si="10"/>
        <v>1123.2460800000001</v>
      </c>
      <c r="N20" s="135">
        <f t="shared" si="11"/>
        <v>561.62304000000006</v>
      </c>
      <c r="O20" s="135">
        <f t="shared" si="12"/>
        <v>1123.2460800000001</v>
      </c>
      <c r="P20" s="135">
        <f t="shared" si="13"/>
        <v>1123.2460800000001</v>
      </c>
      <c r="Q20" s="135">
        <f t="shared" si="14"/>
        <v>1123.2460800000001</v>
      </c>
      <c r="R20" s="135">
        <f t="shared" si="15"/>
        <v>1123.2460800000001</v>
      </c>
      <c r="S20" s="135">
        <f t="shared" si="16"/>
        <v>1123.2460800000001</v>
      </c>
      <c r="T20" s="135">
        <f t="shared" si="17"/>
        <v>1123.2460800000001</v>
      </c>
      <c r="V20" s="135">
        <f t="shared" si="18"/>
        <v>561.62304000000006</v>
      </c>
      <c r="W20" s="135">
        <f t="shared" si="19"/>
        <v>561.62304000000006</v>
      </c>
      <c r="Y20" s="135">
        <f t="shared" si="20"/>
        <v>561.62304000000006</v>
      </c>
      <c r="Z20" s="135">
        <f t="shared" si="21"/>
        <v>561.62304000000006</v>
      </c>
    </row>
    <row r="21" spans="2:26" x14ac:dyDescent="0.25">
      <c r="B21" s="358" t="str">
        <f>IF(BasePop!B25="","",BasePop!B25)</f>
        <v>Careiro da Várzea</v>
      </c>
      <c r="C21" s="359"/>
      <c r="D21" s="183"/>
      <c r="F21" s="135">
        <f>'Mat.Inf.-APS'!K23</f>
        <v>260.41323000000006</v>
      </c>
      <c r="H21" s="135">
        <f t="shared" si="22"/>
        <v>520.82646000000011</v>
      </c>
      <c r="I21" s="135">
        <f t="shared" si="6"/>
        <v>260.41323000000006</v>
      </c>
      <c r="J21" s="135">
        <f t="shared" si="7"/>
        <v>260.41323000000006</v>
      </c>
      <c r="K21" s="135">
        <f t="shared" si="8"/>
        <v>260.41323000000006</v>
      </c>
      <c r="L21" s="135">
        <f t="shared" si="9"/>
        <v>260.41323000000006</v>
      </c>
      <c r="M21" s="135">
        <f t="shared" si="10"/>
        <v>520.82646000000011</v>
      </c>
      <c r="N21" s="135">
        <f t="shared" si="11"/>
        <v>260.41323000000006</v>
      </c>
      <c r="O21" s="135">
        <f t="shared" si="12"/>
        <v>520.82646000000011</v>
      </c>
      <c r="P21" s="135">
        <f t="shared" si="13"/>
        <v>520.82646000000011</v>
      </c>
      <c r="Q21" s="135">
        <f t="shared" si="14"/>
        <v>520.82646000000011</v>
      </c>
      <c r="R21" s="135">
        <f t="shared" si="15"/>
        <v>520.82646000000011</v>
      </c>
      <c r="S21" s="135">
        <f t="shared" si="16"/>
        <v>520.82646000000011</v>
      </c>
      <c r="T21" s="135">
        <f t="shared" si="17"/>
        <v>520.82646000000011</v>
      </c>
      <c r="V21" s="135">
        <f t="shared" si="18"/>
        <v>260.41323000000006</v>
      </c>
      <c r="W21" s="135">
        <f t="shared" si="19"/>
        <v>260.41323000000006</v>
      </c>
      <c r="Y21" s="135">
        <f t="shared" si="20"/>
        <v>260.41323000000006</v>
      </c>
      <c r="Z21" s="135">
        <f t="shared" si="21"/>
        <v>260.41323000000006</v>
      </c>
    </row>
    <row r="22" spans="2:26" x14ac:dyDescent="0.25">
      <c r="B22" s="358" t="str">
        <f>IF(BasePop!B26="","",BasePop!B26)</f>
        <v>Coari</v>
      </c>
      <c r="C22" s="359"/>
      <c r="D22" s="183"/>
      <c r="F22" s="135">
        <f>'Mat.Inf.-APS'!K24</f>
        <v>1810.1239200000002</v>
      </c>
      <c r="H22" s="135">
        <f t="shared" si="22"/>
        <v>3620.2478400000005</v>
      </c>
      <c r="I22" s="135">
        <f t="shared" si="6"/>
        <v>1810.1239200000002</v>
      </c>
      <c r="J22" s="135">
        <f t="shared" si="7"/>
        <v>1810.1239200000002</v>
      </c>
      <c r="K22" s="135">
        <f t="shared" si="8"/>
        <v>1810.1239200000002</v>
      </c>
      <c r="L22" s="135">
        <f t="shared" si="9"/>
        <v>1810.1239200000002</v>
      </c>
      <c r="M22" s="135">
        <f t="shared" si="10"/>
        <v>3620.2478400000005</v>
      </c>
      <c r="N22" s="135">
        <f t="shared" si="11"/>
        <v>1810.1239200000002</v>
      </c>
      <c r="O22" s="135">
        <f t="shared" si="12"/>
        <v>3620.2478400000005</v>
      </c>
      <c r="P22" s="135">
        <f t="shared" si="13"/>
        <v>3620.2478400000005</v>
      </c>
      <c r="Q22" s="135">
        <f t="shared" si="14"/>
        <v>3620.2478400000005</v>
      </c>
      <c r="R22" s="135">
        <f t="shared" si="15"/>
        <v>3620.2478400000005</v>
      </c>
      <c r="S22" s="135">
        <f t="shared" si="16"/>
        <v>3620.2478400000005</v>
      </c>
      <c r="T22" s="135">
        <f t="shared" si="17"/>
        <v>3620.2478400000005</v>
      </c>
      <c r="V22" s="135">
        <f t="shared" si="18"/>
        <v>1810.1239200000002</v>
      </c>
      <c r="W22" s="135">
        <f t="shared" si="19"/>
        <v>1810.1239200000002</v>
      </c>
      <c r="Y22" s="135">
        <f t="shared" si="20"/>
        <v>1810.1239200000002</v>
      </c>
      <c r="Z22" s="135">
        <f t="shared" si="21"/>
        <v>1810.1239200000002</v>
      </c>
    </row>
    <row r="23" spans="2:26" x14ac:dyDescent="0.25">
      <c r="B23" s="358" t="str">
        <f>IF(BasePop!B27="","",BasePop!B27)</f>
        <v>Codajás</v>
      </c>
      <c r="C23" s="359"/>
      <c r="D23" s="183"/>
      <c r="F23" s="135">
        <f>'Mat.Inf.-APS'!K25</f>
        <v>480.77524000000005</v>
      </c>
      <c r="H23" s="135">
        <f t="shared" si="22"/>
        <v>961.55048000000011</v>
      </c>
      <c r="I23" s="135">
        <f t="shared" si="6"/>
        <v>480.77524000000005</v>
      </c>
      <c r="J23" s="135">
        <f t="shared" si="7"/>
        <v>480.77524000000005</v>
      </c>
      <c r="K23" s="135">
        <f t="shared" si="8"/>
        <v>480.77524000000005</v>
      </c>
      <c r="L23" s="135">
        <f t="shared" si="9"/>
        <v>480.77524000000005</v>
      </c>
      <c r="M23" s="135">
        <f t="shared" si="10"/>
        <v>961.55048000000011</v>
      </c>
      <c r="N23" s="135">
        <f t="shared" si="11"/>
        <v>480.77524000000005</v>
      </c>
      <c r="O23" s="135">
        <f t="shared" si="12"/>
        <v>961.55048000000011</v>
      </c>
      <c r="P23" s="135">
        <f t="shared" si="13"/>
        <v>961.55048000000011</v>
      </c>
      <c r="Q23" s="135">
        <f t="shared" si="14"/>
        <v>961.55048000000011</v>
      </c>
      <c r="R23" s="135">
        <f t="shared" si="15"/>
        <v>961.55048000000011</v>
      </c>
      <c r="S23" s="135">
        <f t="shared" si="16"/>
        <v>961.55048000000011</v>
      </c>
      <c r="T23" s="135">
        <f t="shared" si="17"/>
        <v>961.55048000000011</v>
      </c>
      <c r="V23" s="135">
        <f t="shared" si="18"/>
        <v>480.77524000000005</v>
      </c>
      <c r="W23" s="135">
        <f t="shared" si="19"/>
        <v>480.77524000000005</v>
      </c>
      <c r="Y23" s="135">
        <f t="shared" si="20"/>
        <v>480.77524000000005</v>
      </c>
      <c r="Z23" s="135">
        <f t="shared" si="21"/>
        <v>480.77524000000005</v>
      </c>
    </row>
    <row r="24" spans="2:26" x14ac:dyDescent="0.25">
      <c r="B24" s="358" t="str">
        <f>IF(BasePop!B28="","",BasePop!B28)</f>
        <v>Iranduba</v>
      </c>
      <c r="C24" s="359"/>
      <c r="D24" s="183"/>
      <c r="F24" s="135">
        <f>'Mat.Inf.-APS'!K26</f>
        <v>1026.5086700000002</v>
      </c>
      <c r="H24" s="135">
        <f t="shared" si="22"/>
        <v>2053.0173400000003</v>
      </c>
      <c r="I24" s="135">
        <f t="shared" si="6"/>
        <v>1026.5086700000002</v>
      </c>
      <c r="J24" s="135">
        <f t="shared" si="7"/>
        <v>1026.5086700000002</v>
      </c>
      <c r="K24" s="135">
        <f t="shared" si="8"/>
        <v>1026.5086700000002</v>
      </c>
      <c r="L24" s="135">
        <f t="shared" si="9"/>
        <v>1026.5086700000002</v>
      </c>
      <c r="M24" s="135">
        <f t="shared" si="10"/>
        <v>2053.0173400000003</v>
      </c>
      <c r="N24" s="135">
        <f t="shared" si="11"/>
        <v>1026.5086700000002</v>
      </c>
      <c r="O24" s="135">
        <f t="shared" si="12"/>
        <v>2053.0173400000003</v>
      </c>
      <c r="P24" s="135">
        <f t="shared" si="13"/>
        <v>2053.0173400000003</v>
      </c>
      <c r="Q24" s="135">
        <f t="shared" si="14"/>
        <v>2053.0173400000003</v>
      </c>
      <c r="R24" s="135">
        <f t="shared" si="15"/>
        <v>2053.0173400000003</v>
      </c>
      <c r="S24" s="135">
        <f t="shared" si="16"/>
        <v>2053.0173400000003</v>
      </c>
      <c r="T24" s="135">
        <f t="shared" si="17"/>
        <v>2053.0173400000003</v>
      </c>
      <c r="V24" s="135">
        <f t="shared" si="18"/>
        <v>1026.5086700000002</v>
      </c>
      <c r="W24" s="135">
        <f t="shared" si="19"/>
        <v>1026.5086700000002</v>
      </c>
      <c r="Y24" s="135">
        <f t="shared" si="20"/>
        <v>1026.5086700000002</v>
      </c>
      <c r="Z24" s="135">
        <f t="shared" si="21"/>
        <v>1026.5086700000002</v>
      </c>
    </row>
    <row r="25" spans="2:26" x14ac:dyDescent="0.25">
      <c r="B25" s="358" t="str">
        <f>IF(BasePop!B29="","",BasePop!B29)</f>
        <v>Lábrea</v>
      </c>
      <c r="C25" s="359"/>
      <c r="D25" s="183"/>
      <c r="F25" s="135">
        <f>'Mat.Inf.-APS'!K27</f>
        <v>811.83960000000002</v>
      </c>
      <c r="H25" s="135">
        <f t="shared" si="22"/>
        <v>1623.6792</v>
      </c>
      <c r="I25" s="135">
        <f t="shared" si="6"/>
        <v>811.83960000000002</v>
      </c>
      <c r="J25" s="135">
        <f t="shared" si="7"/>
        <v>811.83960000000002</v>
      </c>
      <c r="K25" s="135">
        <f t="shared" si="8"/>
        <v>811.83960000000002</v>
      </c>
      <c r="L25" s="135">
        <f t="shared" si="9"/>
        <v>811.83960000000002</v>
      </c>
      <c r="M25" s="135">
        <f t="shared" si="10"/>
        <v>1623.6792</v>
      </c>
      <c r="N25" s="135">
        <f t="shared" si="11"/>
        <v>811.83960000000002</v>
      </c>
      <c r="O25" s="135">
        <f t="shared" si="12"/>
        <v>1623.6792</v>
      </c>
      <c r="P25" s="135">
        <f t="shared" si="13"/>
        <v>1623.6792</v>
      </c>
      <c r="Q25" s="135">
        <f t="shared" si="14"/>
        <v>1623.6792</v>
      </c>
      <c r="R25" s="135">
        <f t="shared" si="15"/>
        <v>1623.6792</v>
      </c>
      <c r="S25" s="135">
        <f t="shared" si="16"/>
        <v>1623.6792</v>
      </c>
      <c r="T25" s="135">
        <f t="shared" si="17"/>
        <v>1623.6792</v>
      </c>
      <c r="V25" s="135">
        <f t="shared" si="18"/>
        <v>811.83960000000002</v>
      </c>
      <c r="W25" s="135">
        <f t="shared" si="19"/>
        <v>811.83960000000002</v>
      </c>
      <c r="Y25" s="135">
        <f t="shared" si="20"/>
        <v>811.83960000000002</v>
      </c>
      <c r="Z25" s="135">
        <f t="shared" si="21"/>
        <v>811.83960000000002</v>
      </c>
    </row>
    <row r="26" spans="2:26" x14ac:dyDescent="0.25">
      <c r="B26" s="358" t="str">
        <f>IF(BasePop!B30="","",BasePop!B30)</f>
        <v>Manacapuru</v>
      </c>
      <c r="C26" s="359"/>
      <c r="D26" s="183"/>
      <c r="F26" s="135">
        <f>'Mat.Inf.-APS'!K28</f>
        <v>2116.0246800000004</v>
      </c>
      <c r="H26" s="135">
        <f t="shared" si="22"/>
        <v>4232.0493600000009</v>
      </c>
      <c r="I26" s="135">
        <f t="shared" si="6"/>
        <v>2116.0246800000004</v>
      </c>
      <c r="J26" s="135">
        <f t="shared" si="7"/>
        <v>2116.0246800000004</v>
      </c>
      <c r="K26" s="135">
        <f t="shared" si="8"/>
        <v>2116.0246800000004</v>
      </c>
      <c r="L26" s="135">
        <f t="shared" si="9"/>
        <v>2116.0246800000004</v>
      </c>
      <c r="M26" s="135">
        <f t="shared" si="10"/>
        <v>4232.0493600000009</v>
      </c>
      <c r="N26" s="135">
        <f t="shared" si="11"/>
        <v>2116.0246800000004</v>
      </c>
      <c r="O26" s="135">
        <f t="shared" si="12"/>
        <v>4232.0493600000009</v>
      </c>
      <c r="P26" s="135">
        <f t="shared" si="13"/>
        <v>4232.0493600000009</v>
      </c>
      <c r="Q26" s="135">
        <f t="shared" si="14"/>
        <v>4232.0493600000009</v>
      </c>
      <c r="R26" s="135">
        <f t="shared" si="15"/>
        <v>4232.0493600000009</v>
      </c>
      <c r="S26" s="135">
        <f t="shared" si="16"/>
        <v>4232.0493600000009</v>
      </c>
      <c r="T26" s="135">
        <f t="shared" si="17"/>
        <v>4232.0493600000009</v>
      </c>
      <c r="V26" s="135">
        <f t="shared" si="18"/>
        <v>2116.0246800000004</v>
      </c>
      <c r="W26" s="135">
        <f t="shared" si="19"/>
        <v>2116.0246800000004</v>
      </c>
      <c r="Y26" s="135">
        <f t="shared" si="20"/>
        <v>2116.0246800000004</v>
      </c>
      <c r="Z26" s="135">
        <f t="shared" si="21"/>
        <v>2116.0246800000004</v>
      </c>
    </row>
    <row r="27" spans="2:26" x14ac:dyDescent="0.25">
      <c r="B27" s="358" t="str">
        <f>IF(BasePop!B31="","",BasePop!B31)</f>
        <v>Manaquiri</v>
      </c>
      <c r="C27" s="359"/>
      <c r="D27" s="183"/>
      <c r="F27" s="135">
        <f>'Mat.Inf.-APS'!K29</f>
        <v>329.274</v>
      </c>
      <c r="H27" s="135">
        <f t="shared" si="22"/>
        <v>658.548</v>
      </c>
      <c r="I27" s="135">
        <f t="shared" si="6"/>
        <v>329.274</v>
      </c>
      <c r="J27" s="135">
        <f t="shared" si="7"/>
        <v>329.274</v>
      </c>
      <c r="K27" s="135">
        <f t="shared" si="8"/>
        <v>329.274</v>
      </c>
      <c r="L27" s="135">
        <f t="shared" si="9"/>
        <v>329.274</v>
      </c>
      <c r="M27" s="135">
        <f t="shared" si="10"/>
        <v>658.548</v>
      </c>
      <c r="N27" s="135">
        <f t="shared" si="11"/>
        <v>329.274</v>
      </c>
      <c r="O27" s="135">
        <f t="shared" si="12"/>
        <v>658.548</v>
      </c>
      <c r="P27" s="135">
        <f t="shared" si="13"/>
        <v>658.548</v>
      </c>
      <c r="Q27" s="135">
        <f t="shared" si="14"/>
        <v>658.548</v>
      </c>
      <c r="R27" s="135">
        <f t="shared" si="15"/>
        <v>658.548</v>
      </c>
      <c r="S27" s="135">
        <f t="shared" si="16"/>
        <v>658.548</v>
      </c>
      <c r="T27" s="135">
        <f t="shared" si="17"/>
        <v>658.548</v>
      </c>
      <c r="V27" s="135">
        <f t="shared" si="18"/>
        <v>329.274</v>
      </c>
      <c r="W27" s="135">
        <f t="shared" si="19"/>
        <v>329.274</v>
      </c>
      <c r="Y27" s="135">
        <f t="shared" si="20"/>
        <v>329.274</v>
      </c>
      <c r="Z27" s="135">
        <f t="shared" si="21"/>
        <v>329.274</v>
      </c>
    </row>
    <row r="28" spans="2:26" x14ac:dyDescent="0.25">
      <c r="B28" s="358" t="str">
        <f>IF(BasePop!B32="","",BasePop!B32)</f>
        <v>Manaus</v>
      </c>
      <c r="C28" s="359"/>
      <c r="D28" s="183"/>
      <c r="F28" s="135">
        <f>'Mat.Inf.-APS'!K30</f>
        <v>32345.249639999998</v>
      </c>
      <c r="H28" s="135">
        <f t="shared" si="22"/>
        <v>64690.499279999996</v>
      </c>
      <c r="I28" s="135">
        <f t="shared" si="6"/>
        <v>32345.249639999998</v>
      </c>
      <c r="J28" s="135">
        <f t="shared" si="7"/>
        <v>32345.249639999998</v>
      </c>
      <c r="K28" s="135">
        <f t="shared" si="8"/>
        <v>32345.249639999998</v>
      </c>
      <c r="L28" s="135">
        <f t="shared" si="9"/>
        <v>32345.249639999998</v>
      </c>
      <c r="M28" s="135">
        <f t="shared" si="10"/>
        <v>64690.499279999996</v>
      </c>
      <c r="N28" s="135">
        <f t="shared" si="11"/>
        <v>32345.249639999998</v>
      </c>
      <c r="O28" s="135">
        <f t="shared" si="12"/>
        <v>64690.499279999996</v>
      </c>
      <c r="P28" s="135">
        <f t="shared" si="13"/>
        <v>64690.499279999996</v>
      </c>
      <c r="Q28" s="135">
        <f t="shared" si="14"/>
        <v>64690.499279999996</v>
      </c>
      <c r="R28" s="135">
        <f t="shared" si="15"/>
        <v>64690.499279999996</v>
      </c>
      <c r="S28" s="135">
        <f t="shared" si="16"/>
        <v>64690.499279999996</v>
      </c>
      <c r="T28" s="135">
        <f t="shared" si="17"/>
        <v>64690.499279999996</v>
      </c>
      <c r="V28" s="135">
        <f t="shared" si="18"/>
        <v>32345.249639999998</v>
      </c>
      <c r="W28" s="135">
        <f t="shared" si="19"/>
        <v>32345.249639999998</v>
      </c>
      <c r="Y28" s="135">
        <f t="shared" si="20"/>
        <v>32345.249639999998</v>
      </c>
      <c r="Z28" s="135">
        <f t="shared" si="21"/>
        <v>32345.249639999998</v>
      </c>
    </row>
    <row r="29" spans="2:26" x14ac:dyDescent="0.25">
      <c r="B29" s="358" t="str">
        <f>IF(BasePop!B33="","",BasePop!B33)</f>
        <v>Nova Olinda do Norte</v>
      </c>
      <c r="C29" s="359"/>
      <c r="D29" s="183"/>
      <c r="F29" s="135">
        <f>'Mat.Inf.-APS'!K31</f>
        <v>649.96271999999999</v>
      </c>
      <c r="H29" s="135">
        <f t="shared" si="22"/>
        <v>1299.92544</v>
      </c>
      <c r="I29" s="135">
        <f t="shared" si="6"/>
        <v>649.96271999999999</v>
      </c>
      <c r="J29" s="135">
        <f t="shared" si="7"/>
        <v>649.96271999999999</v>
      </c>
      <c r="K29" s="135">
        <f t="shared" si="8"/>
        <v>649.96271999999999</v>
      </c>
      <c r="L29" s="135">
        <f t="shared" si="9"/>
        <v>649.96271999999999</v>
      </c>
      <c r="M29" s="135">
        <f t="shared" si="10"/>
        <v>1299.92544</v>
      </c>
      <c r="N29" s="135">
        <f t="shared" si="11"/>
        <v>649.96271999999999</v>
      </c>
      <c r="O29" s="135">
        <f t="shared" si="12"/>
        <v>1299.92544</v>
      </c>
      <c r="P29" s="135">
        <f t="shared" si="13"/>
        <v>1299.92544</v>
      </c>
      <c r="Q29" s="135">
        <f t="shared" si="14"/>
        <v>1299.92544</v>
      </c>
      <c r="R29" s="135">
        <f t="shared" si="15"/>
        <v>1299.92544</v>
      </c>
      <c r="S29" s="135">
        <f t="shared" si="16"/>
        <v>1299.92544</v>
      </c>
      <c r="T29" s="135">
        <f t="shared" si="17"/>
        <v>1299.92544</v>
      </c>
      <c r="V29" s="135">
        <f t="shared" si="18"/>
        <v>649.96271999999999</v>
      </c>
      <c r="W29" s="135">
        <f t="shared" si="19"/>
        <v>649.96271999999999</v>
      </c>
      <c r="Y29" s="135">
        <f t="shared" si="20"/>
        <v>649.96271999999999</v>
      </c>
      <c r="Z29" s="135">
        <f t="shared" si="21"/>
        <v>649.96271999999999</v>
      </c>
    </row>
    <row r="30" spans="2:26" x14ac:dyDescent="0.25">
      <c r="B30" s="358" t="str">
        <f>IF(BasePop!B34="","",BasePop!B34)</f>
        <v>Novo Airão</v>
      </c>
      <c r="C30" s="359"/>
      <c r="D30" s="183"/>
      <c r="F30" s="135">
        <f>'Mat.Inf.-APS'!K32</f>
        <v>364.35861</v>
      </c>
      <c r="H30" s="135">
        <f t="shared" si="22"/>
        <v>728.71722</v>
      </c>
      <c r="I30" s="135">
        <f t="shared" si="6"/>
        <v>364.35861</v>
      </c>
      <c r="J30" s="135">
        <f t="shared" si="7"/>
        <v>364.35861</v>
      </c>
      <c r="K30" s="135">
        <f t="shared" si="8"/>
        <v>364.35861</v>
      </c>
      <c r="L30" s="135">
        <f t="shared" si="9"/>
        <v>364.35861</v>
      </c>
      <c r="M30" s="135">
        <f t="shared" si="10"/>
        <v>728.71722</v>
      </c>
      <c r="N30" s="135">
        <f t="shared" si="11"/>
        <v>364.35861</v>
      </c>
      <c r="O30" s="135">
        <f t="shared" si="12"/>
        <v>728.71722</v>
      </c>
      <c r="P30" s="135">
        <f t="shared" si="13"/>
        <v>728.71722</v>
      </c>
      <c r="Q30" s="135">
        <f t="shared" si="14"/>
        <v>728.71722</v>
      </c>
      <c r="R30" s="135">
        <f t="shared" si="15"/>
        <v>728.71722</v>
      </c>
      <c r="S30" s="135">
        <f t="shared" si="16"/>
        <v>728.71722</v>
      </c>
      <c r="T30" s="135">
        <f t="shared" si="17"/>
        <v>728.71722</v>
      </c>
      <c r="V30" s="135">
        <f t="shared" si="18"/>
        <v>364.35861</v>
      </c>
      <c r="W30" s="135">
        <f t="shared" si="19"/>
        <v>364.35861</v>
      </c>
      <c r="Y30" s="135">
        <f t="shared" si="20"/>
        <v>364.35861</v>
      </c>
      <c r="Z30" s="135">
        <f t="shared" si="21"/>
        <v>364.35861</v>
      </c>
    </row>
    <row r="31" spans="2:26" x14ac:dyDescent="0.25">
      <c r="B31" s="358" t="str">
        <f>IF(BasePop!B35="","",BasePop!B35)</f>
        <v>Pauini</v>
      </c>
      <c r="C31" s="359"/>
      <c r="D31" s="183"/>
      <c r="F31" s="135">
        <f>'Mat.Inf.-APS'!K33</f>
        <v>389.67995000000008</v>
      </c>
      <c r="H31" s="135">
        <f t="shared" si="22"/>
        <v>779.35990000000015</v>
      </c>
      <c r="I31" s="135">
        <f t="shared" si="6"/>
        <v>389.67995000000008</v>
      </c>
      <c r="J31" s="135">
        <f t="shared" si="7"/>
        <v>389.67995000000008</v>
      </c>
      <c r="K31" s="135">
        <f t="shared" si="8"/>
        <v>389.67995000000008</v>
      </c>
      <c r="L31" s="135">
        <f t="shared" si="9"/>
        <v>389.67995000000008</v>
      </c>
      <c r="M31" s="135">
        <f t="shared" si="10"/>
        <v>779.35990000000015</v>
      </c>
      <c r="N31" s="135">
        <f t="shared" si="11"/>
        <v>389.67995000000008</v>
      </c>
      <c r="O31" s="135">
        <f t="shared" si="12"/>
        <v>779.35990000000015</v>
      </c>
      <c r="P31" s="135">
        <f t="shared" si="13"/>
        <v>779.35990000000015</v>
      </c>
      <c r="Q31" s="135">
        <f t="shared" si="14"/>
        <v>779.35990000000015</v>
      </c>
      <c r="R31" s="135">
        <f t="shared" si="15"/>
        <v>779.35990000000015</v>
      </c>
      <c r="S31" s="135">
        <f t="shared" si="16"/>
        <v>779.35990000000015</v>
      </c>
      <c r="T31" s="135">
        <f t="shared" si="17"/>
        <v>779.35990000000015</v>
      </c>
      <c r="V31" s="135">
        <f t="shared" si="18"/>
        <v>389.67995000000008</v>
      </c>
      <c r="W31" s="135">
        <f t="shared" si="19"/>
        <v>389.67995000000008</v>
      </c>
      <c r="Y31" s="135">
        <f t="shared" si="20"/>
        <v>389.67995000000008</v>
      </c>
      <c r="Z31" s="135">
        <f t="shared" si="21"/>
        <v>389.67995000000008</v>
      </c>
    </row>
    <row r="32" spans="2:26" x14ac:dyDescent="0.25">
      <c r="B32" s="358" t="str">
        <f>IF(BasePop!B36="","",BasePop!B36)</f>
        <v>Presidente Figueiredo</v>
      </c>
      <c r="C32" s="359"/>
      <c r="D32" s="183"/>
      <c r="F32" s="135">
        <f>'Mat.Inf.-APS'!K34</f>
        <v>562.75846000000001</v>
      </c>
      <c r="H32" s="135">
        <f t="shared" si="22"/>
        <v>1125.51692</v>
      </c>
      <c r="I32" s="135">
        <f t="shared" si="6"/>
        <v>562.75846000000001</v>
      </c>
      <c r="J32" s="135">
        <f t="shared" si="7"/>
        <v>562.75846000000001</v>
      </c>
      <c r="K32" s="135">
        <f t="shared" si="8"/>
        <v>562.75846000000001</v>
      </c>
      <c r="L32" s="135">
        <f t="shared" si="9"/>
        <v>562.75846000000001</v>
      </c>
      <c r="M32" s="135">
        <f t="shared" si="10"/>
        <v>1125.51692</v>
      </c>
      <c r="N32" s="135">
        <f t="shared" si="11"/>
        <v>562.75846000000001</v>
      </c>
      <c r="O32" s="135">
        <f t="shared" si="12"/>
        <v>1125.51692</v>
      </c>
      <c r="P32" s="135">
        <f t="shared" si="13"/>
        <v>1125.51692</v>
      </c>
      <c r="Q32" s="135">
        <f t="shared" si="14"/>
        <v>1125.51692</v>
      </c>
      <c r="R32" s="135">
        <f t="shared" si="15"/>
        <v>1125.51692</v>
      </c>
      <c r="S32" s="135">
        <f t="shared" si="16"/>
        <v>1125.51692</v>
      </c>
      <c r="T32" s="135">
        <f t="shared" si="17"/>
        <v>1125.51692</v>
      </c>
      <c r="V32" s="135">
        <f t="shared" si="18"/>
        <v>562.75846000000001</v>
      </c>
      <c r="W32" s="135">
        <f t="shared" si="19"/>
        <v>562.75846000000001</v>
      </c>
      <c r="Y32" s="135">
        <f t="shared" si="20"/>
        <v>562.75846000000001</v>
      </c>
      <c r="Z32" s="135">
        <f t="shared" si="21"/>
        <v>562.75846000000001</v>
      </c>
    </row>
    <row r="33" spans="2:26" x14ac:dyDescent="0.25">
      <c r="B33" s="358" t="str">
        <f>IF(BasePop!B37="","",BasePop!B37)</f>
        <v>Rio Preto da Eva</v>
      </c>
      <c r="C33" s="359"/>
      <c r="D33" s="183"/>
      <c r="F33" s="135">
        <f>'Mat.Inf.-APS'!K35</f>
        <v>461.87900000000002</v>
      </c>
      <c r="H33" s="135">
        <f t="shared" si="22"/>
        <v>923.75800000000004</v>
      </c>
      <c r="I33" s="135">
        <f t="shared" si="6"/>
        <v>461.87900000000002</v>
      </c>
      <c r="J33" s="135">
        <f t="shared" si="7"/>
        <v>461.87900000000002</v>
      </c>
      <c r="K33" s="135">
        <f t="shared" si="8"/>
        <v>461.87900000000002</v>
      </c>
      <c r="L33" s="135">
        <f t="shared" si="9"/>
        <v>461.87900000000002</v>
      </c>
      <c r="M33" s="135">
        <f t="shared" si="10"/>
        <v>923.75800000000004</v>
      </c>
      <c r="N33" s="135">
        <f t="shared" si="11"/>
        <v>461.87900000000002</v>
      </c>
      <c r="O33" s="135">
        <f t="shared" si="12"/>
        <v>923.75800000000004</v>
      </c>
      <c r="P33" s="135">
        <f t="shared" si="13"/>
        <v>923.75800000000004</v>
      </c>
      <c r="Q33" s="135">
        <f t="shared" si="14"/>
        <v>923.75800000000004</v>
      </c>
      <c r="R33" s="135">
        <f t="shared" si="15"/>
        <v>923.75800000000004</v>
      </c>
      <c r="S33" s="135">
        <f t="shared" si="16"/>
        <v>923.75800000000004</v>
      </c>
      <c r="T33" s="135">
        <f t="shared" si="17"/>
        <v>923.75800000000004</v>
      </c>
      <c r="V33" s="135">
        <f t="shared" si="18"/>
        <v>461.87900000000002</v>
      </c>
      <c r="W33" s="135">
        <f t="shared" si="19"/>
        <v>461.87900000000002</v>
      </c>
      <c r="Y33" s="135">
        <f t="shared" si="20"/>
        <v>461.87900000000002</v>
      </c>
      <c r="Z33" s="135">
        <f t="shared" si="21"/>
        <v>461.87900000000002</v>
      </c>
    </row>
    <row r="34" spans="2:26" x14ac:dyDescent="0.25">
      <c r="B34" s="358" t="str">
        <f>IF(BasePop!B38="","",BasePop!B38)</f>
        <v>Santa Isabel do Rio Negro</v>
      </c>
      <c r="C34" s="359"/>
      <c r="D34" s="183"/>
      <c r="F34" s="135">
        <f>'Mat.Inf.-APS'!K36</f>
        <v>406.55230000000006</v>
      </c>
      <c r="H34" s="135">
        <f t="shared" si="22"/>
        <v>813.10460000000012</v>
      </c>
      <c r="I34" s="135">
        <f t="shared" si="6"/>
        <v>406.55230000000006</v>
      </c>
      <c r="J34" s="135">
        <f t="shared" si="7"/>
        <v>406.55230000000006</v>
      </c>
      <c r="K34" s="135">
        <f t="shared" si="8"/>
        <v>406.55230000000006</v>
      </c>
      <c r="L34" s="135">
        <f t="shared" si="9"/>
        <v>406.55230000000006</v>
      </c>
      <c r="M34" s="135">
        <f t="shared" si="10"/>
        <v>813.10460000000012</v>
      </c>
      <c r="N34" s="135">
        <f t="shared" si="11"/>
        <v>406.55230000000006</v>
      </c>
      <c r="O34" s="135">
        <f t="shared" si="12"/>
        <v>813.10460000000012</v>
      </c>
      <c r="P34" s="135">
        <f t="shared" si="13"/>
        <v>813.10460000000012</v>
      </c>
      <c r="Q34" s="135">
        <f t="shared" si="14"/>
        <v>813.10460000000012</v>
      </c>
      <c r="R34" s="135">
        <f t="shared" si="15"/>
        <v>813.10460000000012</v>
      </c>
      <c r="S34" s="135">
        <f t="shared" si="16"/>
        <v>813.10460000000012</v>
      </c>
      <c r="T34" s="135">
        <f t="shared" si="17"/>
        <v>813.10460000000012</v>
      </c>
      <c r="V34" s="135">
        <f t="shared" si="18"/>
        <v>406.55230000000006</v>
      </c>
      <c r="W34" s="135">
        <f t="shared" si="19"/>
        <v>406.55230000000006</v>
      </c>
      <c r="Y34" s="135">
        <f t="shared" si="20"/>
        <v>406.55230000000006</v>
      </c>
      <c r="Z34" s="135">
        <f t="shared" si="21"/>
        <v>406.55230000000006</v>
      </c>
    </row>
    <row r="35" spans="2:26" x14ac:dyDescent="0.25">
      <c r="B35" s="358" t="str">
        <f>IF(BasePop!B39="","",BasePop!B39)</f>
        <v>São Gabriel da Cachoeira</v>
      </c>
      <c r="C35" s="359"/>
      <c r="D35" s="183"/>
      <c r="F35" s="135">
        <f>'Mat.Inf.-APS'!K37</f>
        <v>1329.65778</v>
      </c>
      <c r="H35" s="135">
        <f t="shared" si="22"/>
        <v>2659.31556</v>
      </c>
      <c r="I35" s="135">
        <f t="shared" si="6"/>
        <v>1329.65778</v>
      </c>
      <c r="J35" s="135">
        <f t="shared" si="7"/>
        <v>1329.65778</v>
      </c>
      <c r="K35" s="135">
        <f t="shared" si="8"/>
        <v>1329.65778</v>
      </c>
      <c r="L35" s="135">
        <f t="shared" si="9"/>
        <v>1329.65778</v>
      </c>
      <c r="M35" s="135">
        <f t="shared" si="10"/>
        <v>2659.31556</v>
      </c>
      <c r="N35" s="135">
        <f t="shared" si="11"/>
        <v>1329.65778</v>
      </c>
      <c r="O35" s="135">
        <f t="shared" si="12"/>
        <v>2659.31556</v>
      </c>
      <c r="P35" s="135">
        <f t="shared" si="13"/>
        <v>2659.31556</v>
      </c>
      <c r="Q35" s="135">
        <f t="shared" si="14"/>
        <v>2659.31556</v>
      </c>
      <c r="R35" s="135">
        <f t="shared" si="15"/>
        <v>2659.31556</v>
      </c>
      <c r="S35" s="135">
        <f t="shared" si="16"/>
        <v>2659.31556</v>
      </c>
      <c r="T35" s="135">
        <f t="shared" si="17"/>
        <v>2659.31556</v>
      </c>
      <c r="V35" s="135">
        <f t="shared" si="18"/>
        <v>1329.65778</v>
      </c>
      <c r="W35" s="135">
        <f t="shared" si="19"/>
        <v>1329.65778</v>
      </c>
      <c r="Y35" s="135">
        <f t="shared" si="20"/>
        <v>1329.65778</v>
      </c>
      <c r="Z35" s="135">
        <f t="shared" si="21"/>
        <v>1329.65778</v>
      </c>
    </row>
    <row r="36" spans="2:26" x14ac:dyDescent="0.25">
      <c r="B36" s="358" t="str">
        <f>IF(BasePop!B40="","",BasePop!B40)</f>
        <v>Tapauá</v>
      </c>
      <c r="C36" s="359"/>
      <c r="D36" s="183"/>
      <c r="F36" s="135">
        <f>'Mat.Inf.-APS'!K38</f>
        <v>444.56445000000008</v>
      </c>
      <c r="H36" s="135">
        <f t="shared" si="22"/>
        <v>889.12890000000016</v>
      </c>
      <c r="I36" s="135">
        <f t="shared" si="6"/>
        <v>444.56445000000008</v>
      </c>
      <c r="J36" s="135">
        <f t="shared" si="7"/>
        <v>444.56445000000008</v>
      </c>
      <c r="K36" s="135">
        <f t="shared" si="8"/>
        <v>444.56445000000008</v>
      </c>
      <c r="L36" s="135">
        <f t="shared" si="9"/>
        <v>444.56445000000008</v>
      </c>
      <c r="M36" s="135">
        <f t="shared" si="10"/>
        <v>889.12890000000016</v>
      </c>
      <c r="N36" s="135">
        <f t="shared" si="11"/>
        <v>444.56445000000008</v>
      </c>
      <c r="O36" s="135">
        <f t="shared" si="12"/>
        <v>889.12890000000016</v>
      </c>
      <c r="P36" s="135">
        <f t="shared" si="13"/>
        <v>889.12890000000016</v>
      </c>
      <c r="Q36" s="135">
        <f t="shared" si="14"/>
        <v>889.12890000000016</v>
      </c>
      <c r="R36" s="135">
        <f t="shared" si="15"/>
        <v>889.12890000000016</v>
      </c>
      <c r="S36" s="135">
        <f t="shared" si="16"/>
        <v>889.12890000000016</v>
      </c>
      <c r="T36" s="135">
        <f t="shared" si="17"/>
        <v>889.12890000000016</v>
      </c>
      <c r="V36" s="135">
        <f t="shared" si="18"/>
        <v>444.56445000000008</v>
      </c>
      <c r="W36" s="135">
        <f t="shared" si="19"/>
        <v>444.56445000000008</v>
      </c>
      <c r="Y36" s="135">
        <f t="shared" si="20"/>
        <v>444.56445000000008</v>
      </c>
      <c r="Z36" s="135">
        <f t="shared" si="21"/>
        <v>444.56445000000008</v>
      </c>
    </row>
    <row r="37" spans="2:26" x14ac:dyDescent="0.25">
      <c r="B37" s="358" t="str">
        <f>IF(BasePop!B41="","",BasePop!B41)</f>
        <v/>
      </c>
      <c r="C37" s="359"/>
      <c r="D37" s="183"/>
      <c r="F37" s="135">
        <f>'Mat.Inf.-APS'!K39</f>
        <v>0</v>
      </c>
      <c r="H37" s="135">
        <f t="shared" si="22"/>
        <v>0</v>
      </c>
      <c r="I37" s="135">
        <f t="shared" si="6"/>
        <v>0</v>
      </c>
      <c r="J37" s="135">
        <f t="shared" si="7"/>
        <v>0</v>
      </c>
      <c r="K37" s="135">
        <f t="shared" si="8"/>
        <v>0</v>
      </c>
      <c r="L37" s="135">
        <f t="shared" si="9"/>
        <v>0</v>
      </c>
      <c r="M37" s="135">
        <f t="shared" si="10"/>
        <v>0</v>
      </c>
      <c r="N37" s="135">
        <f t="shared" si="11"/>
        <v>0</v>
      </c>
      <c r="O37" s="135">
        <f t="shared" si="12"/>
        <v>0</v>
      </c>
      <c r="P37" s="135">
        <f t="shared" si="13"/>
        <v>0</v>
      </c>
      <c r="Q37" s="135">
        <f t="shared" si="14"/>
        <v>0</v>
      </c>
      <c r="R37" s="135">
        <f t="shared" si="15"/>
        <v>0</v>
      </c>
      <c r="S37" s="135">
        <f t="shared" si="16"/>
        <v>0</v>
      </c>
      <c r="T37" s="135">
        <f t="shared" si="17"/>
        <v>0</v>
      </c>
      <c r="V37" s="135">
        <f t="shared" si="18"/>
        <v>0</v>
      </c>
      <c r="W37" s="135">
        <f t="shared" si="19"/>
        <v>0</v>
      </c>
      <c r="Y37" s="135">
        <f t="shared" si="20"/>
        <v>0</v>
      </c>
      <c r="Z37" s="135">
        <f t="shared" si="21"/>
        <v>0</v>
      </c>
    </row>
    <row r="38" spans="2:26" x14ac:dyDescent="0.25">
      <c r="B38" s="358" t="str">
        <f>IF(BasePop!B42="","",BasePop!B42)</f>
        <v/>
      </c>
      <c r="C38" s="359"/>
      <c r="D38" s="183"/>
      <c r="F38" s="135">
        <f>'Mat.Inf.-APS'!K40</f>
        <v>0</v>
      </c>
      <c r="H38" s="135">
        <f t="shared" si="22"/>
        <v>0</v>
      </c>
      <c r="I38" s="135">
        <f t="shared" si="6"/>
        <v>0</v>
      </c>
      <c r="J38" s="135">
        <f t="shared" si="7"/>
        <v>0</v>
      </c>
      <c r="K38" s="135">
        <f t="shared" si="8"/>
        <v>0</v>
      </c>
      <c r="L38" s="135">
        <f t="shared" si="9"/>
        <v>0</v>
      </c>
      <c r="M38" s="135">
        <f t="shared" si="10"/>
        <v>0</v>
      </c>
      <c r="N38" s="135">
        <f t="shared" si="11"/>
        <v>0</v>
      </c>
      <c r="O38" s="135">
        <f t="shared" si="12"/>
        <v>0</v>
      </c>
      <c r="P38" s="135">
        <f t="shared" si="13"/>
        <v>0</v>
      </c>
      <c r="Q38" s="135">
        <f t="shared" si="14"/>
        <v>0</v>
      </c>
      <c r="R38" s="135">
        <f t="shared" si="15"/>
        <v>0</v>
      </c>
      <c r="S38" s="135">
        <f t="shared" si="16"/>
        <v>0</v>
      </c>
      <c r="T38" s="135">
        <f t="shared" si="17"/>
        <v>0</v>
      </c>
      <c r="V38" s="135">
        <f t="shared" si="18"/>
        <v>0</v>
      </c>
      <c r="W38" s="135">
        <f t="shared" si="19"/>
        <v>0</v>
      </c>
      <c r="Y38" s="135">
        <f t="shared" si="20"/>
        <v>0</v>
      </c>
      <c r="Z38" s="135">
        <f t="shared" si="21"/>
        <v>0</v>
      </c>
    </row>
    <row r="39" spans="2:26" x14ac:dyDescent="0.25">
      <c r="B39" s="358" t="str">
        <f>IF(BasePop!B43="","",BasePop!B43)</f>
        <v/>
      </c>
      <c r="C39" s="359"/>
      <c r="D39" s="183"/>
      <c r="F39" s="135">
        <f>'Mat.Inf.-APS'!K41</f>
        <v>0</v>
      </c>
      <c r="H39" s="135">
        <f t="shared" si="22"/>
        <v>0</v>
      </c>
      <c r="I39" s="135">
        <f t="shared" si="6"/>
        <v>0</v>
      </c>
      <c r="J39" s="135">
        <f t="shared" si="7"/>
        <v>0</v>
      </c>
      <c r="K39" s="135">
        <f t="shared" si="8"/>
        <v>0</v>
      </c>
      <c r="L39" s="135">
        <f t="shared" si="9"/>
        <v>0</v>
      </c>
      <c r="M39" s="135">
        <f t="shared" si="10"/>
        <v>0</v>
      </c>
      <c r="N39" s="135">
        <f t="shared" si="11"/>
        <v>0</v>
      </c>
      <c r="O39" s="135">
        <f t="shared" si="12"/>
        <v>0</v>
      </c>
      <c r="P39" s="135">
        <f t="shared" si="13"/>
        <v>0</v>
      </c>
      <c r="Q39" s="135">
        <f t="shared" si="14"/>
        <v>0</v>
      </c>
      <c r="R39" s="135">
        <f t="shared" si="15"/>
        <v>0</v>
      </c>
      <c r="S39" s="135">
        <f t="shared" si="16"/>
        <v>0</v>
      </c>
      <c r="T39" s="135">
        <f t="shared" si="17"/>
        <v>0</v>
      </c>
      <c r="V39" s="135">
        <f t="shared" si="18"/>
        <v>0</v>
      </c>
      <c r="W39" s="135">
        <f t="shared" si="19"/>
        <v>0</v>
      </c>
      <c r="Y39" s="135">
        <f t="shared" si="20"/>
        <v>0</v>
      </c>
      <c r="Z39" s="135">
        <f t="shared" si="21"/>
        <v>0</v>
      </c>
    </row>
    <row r="40" spans="2:26" x14ac:dyDescent="0.25">
      <c r="B40" s="358" t="str">
        <f>IF(BasePop!B44="","",BasePop!B44)</f>
        <v/>
      </c>
      <c r="C40" s="359"/>
      <c r="D40" s="183"/>
      <c r="F40" s="135">
        <f>'Mat.Inf.-APS'!K42</f>
        <v>0</v>
      </c>
      <c r="H40" s="135">
        <f t="shared" si="22"/>
        <v>0</v>
      </c>
      <c r="I40" s="135">
        <f t="shared" si="6"/>
        <v>0</v>
      </c>
      <c r="J40" s="135">
        <f t="shared" si="7"/>
        <v>0</v>
      </c>
      <c r="K40" s="135">
        <f t="shared" si="8"/>
        <v>0</v>
      </c>
      <c r="L40" s="135">
        <f t="shared" si="9"/>
        <v>0</v>
      </c>
      <c r="M40" s="135">
        <f t="shared" si="10"/>
        <v>0</v>
      </c>
      <c r="N40" s="135">
        <f t="shared" si="11"/>
        <v>0</v>
      </c>
      <c r="O40" s="135">
        <f t="shared" si="12"/>
        <v>0</v>
      </c>
      <c r="P40" s="135">
        <f t="shared" si="13"/>
        <v>0</v>
      </c>
      <c r="Q40" s="135">
        <f t="shared" si="14"/>
        <v>0</v>
      </c>
      <c r="R40" s="135">
        <f t="shared" si="15"/>
        <v>0</v>
      </c>
      <c r="S40" s="135">
        <f t="shared" si="16"/>
        <v>0</v>
      </c>
      <c r="T40" s="135">
        <f t="shared" si="17"/>
        <v>0</v>
      </c>
      <c r="V40" s="135">
        <f t="shared" si="18"/>
        <v>0</v>
      </c>
      <c r="W40" s="135">
        <f t="shared" si="19"/>
        <v>0</v>
      </c>
      <c r="Y40" s="135">
        <f t="shared" si="20"/>
        <v>0</v>
      </c>
      <c r="Z40" s="135">
        <f t="shared" si="21"/>
        <v>0</v>
      </c>
    </row>
    <row r="41" spans="2:26" x14ac:dyDescent="0.25">
      <c r="B41" s="358" t="str">
        <f>IF(BasePop!B45="","",BasePop!B45)</f>
        <v/>
      </c>
      <c r="C41" s="359"/>
      <c r="D41" s="183"/>
      <c r="F41" s="135">
        <f>'Mat.Inf.-APS'!K43</f>
        <v>0</v>
      </c>
      <c r="H41" s="135">
        <f t="shared" si="22"/>
        <v>0</v>
      </c>
      <c r="I41" s="135">
        <f t="shared" si="6"/>
        <v>0</v>
      </c>
      <c r="J41" s="135">
        <f t="shared" si="7"/>
        <v>0</v>
      </c>
      <c r="K41" s="135">
        <f t="shared" si="8"/>
        <v>0</v>
      </c>
      <c r="L41" s="135">
        <f t="shared" si="9"/>
        <v>0</v>
      </c>
      <c r="M41" s="135">
        <f t="shared" si="10"/>
        <v>0</v>
      </c>
      <c r="N41" s="135">
        <f t="shared" si="11"/>
        <v>0</v>
      </c>
      <c r="O41" s="135">
        <f t="shared" si="12"/>
        <v>0</v>
      </c>
      <c r="P41" s="135">
        <f t="shared" si="13"/>
        <v>0</v>
      </c>
      <c r="Q41" s="135">
        <f t="shared" si="14"/>
        <v>0</v>
      </c>
      <c r="R41" s="135">
        <f t="shared" si="15"/>
        <v>0</v>
      </c>
      <c r="S41" s="135">
        <f t="shared" si="16"/>
        <v>0</v>
      </c>
      <c r="T41" s="135">
        <f t="shared" si="17"/>
        <v>0</v>
      </c>
      <c r="V41" s="135">
        <f t="shared" si="18"/>
        <v>0</v>
      </c>
      <c r="W41" s="135">
        <f t="shared" si="19"/>
        <v>0</v>
      </c>
      <c r="Y41" s="135">
        <f t="shared" si="20"/>
        <v>0</v>
      </c>
      <c r="Z41" s="135">
        <f t="shared" si="21"/>
        <v>0</v>
      </c>
    </row>
    <row r="42" spans="2:26" x14ac:dyDescent="0.25">
      <c r="B42" s="358" t="str">
        <f>IF(BasePop!B46="","",BasePop!B46)</f>
        <v/>
      </c>
      <c r="C42" s="359"/>
      <c r="D42" s="183"/>
      <c r="F42" s="135">
        <f>'Mat.Inf.-APS'!K44</f>
        <v>0</v>
      </c>
      <c r="H42" s="135">
        <f t="shared" si="22"/>
        <v>0</v>
      </c>
      <c r="I42" s="135">
        <f t="shared" si="6"/>
        <v>0</v>
      </c>
      <c r="J42" s="135">
        <f t="shared" si="7"/>
        <v>0</v>
      </c>
      <c r="K42" s="135">
        <f t="shared" si="8"/>
        <v>0</v>
      </c>
      <c r="L42" s="135">
        <f t="shared" si="9"/>
        <v>0</v>
      </c>
      <c r="M42" s="135">
        <f t="shared" si="10"/>
        <v>0</v>
      </c>
      <c r="N42" s="135">
        <f t="shared" si="11"/>
        <v>0</v>
      </c>
      <c r="O42" s="135">
        <f t="shared" si="12"/>
        <v>0</v>
      </c>
      <c r="P42" s="135">
        <f t="shared" si="13"/>
        <v>0</v>
      </c>
      <c r="Q42" s="135">
        <f t="shared" si="14"/>
        <v>0</v>
      </c>
      <c r="R42" s="135">
        <f t="shared" si="15"/>
        <v>0</v>
      </c>
      <c r="S42" s="135">
        <f t="shared" si="16"/>
        <v>0</v>
      </c>
      <c r="T42" s="135">
        <f t="shared" si="17"/>
        <v>0</v>
      </c>
      <c r="V42" s="135">
        <f t="shared" si="18"/>
        <v>0</v>
      </c>
      <c r="W42" s="135">
        <f t="shared" si="19"/>
        <v>0</v>
      </c>
      <c r="Y42" s="135">
        <f t="shared" si="20"/>
        <v>0</v>
      </c>
      <c r="Z42" s="135">
        <f t="shared" si="21"/>
        <v>0</v>
      </c>
    </row>
    <row r="43" spans="2:26" x14ac:dyDescent="0.25">
      <c r="B43" s="358" t="str">
        <f>IF(BasePop!B47="","",BasePop!B47)</f>
        <v/>
      </c>
      <c r="C43" s="359"/>
      <c r="D43" s="183"/>
      <c r="F43" s="135">
        <f>'Mat.Inf.-APS'!K45</f>
        <v>0</v>
      </c>
      <c r="H43" s="135">
        <f t="shared" si="22"/>
        <v>0</v>
      </c>
      <c r="I43" s="135">
        <f t="shared" si="6"/>
        <v>0</v>
      </c>
      <c r="J43" s="135">
        <f t="shared" si="7"/>
        <v>0</v>
      </c>
      <c r="K43" s="135">
        <f t="shared" si="8"/>
        <v>0</v>
      </c>
      <c r="L43" s="135">
        <f t="shared" si="9"/>
        <v>0</v>
      </c>
      <c r="M43" s="135">
        <f t="shared" si="10"/>
        <v>0</v>
      </c>
      <c r="N43" s="135">
        <f t="shared" si="11"/>
        <v>0</v>
      </c>
      <c r="O43" s="135">
        <f t="shared" si="12"/>
        <v>0</v>
      </c>
      <c r="P43" s="135">
        <f t="shared" si="13"/>
        <v>0</v>
      </c>
      <c r="Q43" s="135">
        <f t="shared" si="14"/>
        <v>0</v>
      </c>
      <c r="R43" s="135">
        <f t="shared" si="15"/>
        <v>0</v>
      </c>
      <c r="S43" s="135">
        <f t="shared" si="16"/>
        <v>0</v>
      </c>
      <c r="T43" s="135">
        <f t="shared" si="17"/>
        <v>0</v>
      </c>
      <c r="V43" s="135">
        <f t="shared" si="18"/>
        <v>0</v>
      </c>
      <c r="W43" s="135">
        <f t="shared" si="19"/>
        <v>0</v>
      </c>
      <c r="Y43" s="135">
        <f t="shared" si="20"/>
        <v>0</v>
      </c>
      <c r="Z43" s="135">
        <f t="shared" si="21"/>
        <v>0</v>
      </c>
    </row>
    <row r="44" spans="2:26" x14ac:dyDescent="0.25">
      <c r="B44" s="358" t="str">
        <f>IF(BasePop!B48="","",BasePop!B48)</f>
        <v/>
      </c>
      <c r="C44" s="359"/>
      <c r="D44" s="183"/>
      <c r="F44" s="135">
        <f>'Mat.Inf.-APS'!K46</f>
        <v>0</v>
      </c>
      <c r="H44" s="135">
        <f t="shared" si="22"/>
        <v>0</v>
      </c>
      <c r="I44" s="135">
        <f t="shared" si="6"/>
        <v>0</v>
      </c>
      <c r="J44" s="135">
        <f t="shared" si="7"/>
        <v>0</v>
      </c>
      <c r="K44" s="135">
        <f t="shared" si="8"/>
        <v>0</v>
      </c>
      <c r="L44" s="135">
        <f t="shared" si="9"/>
        <v>0</v>
      </c>
      <c r="M44" s="135">
        <f t="shared" si="10"/>
        <v>0</v>
      </c>
      <c r="N44" s="135">
        <f t="shared" si="11"/>
        <v>0</v>
      </c>
      <c r="O44" s="135">
        <f t="shared" si="12"/>
        <v>0</v>
      </c>
      <c r="P44" s="135">
        <f t="shared" si="13"/>
        <v>0</v>
      </c>
      <c r="Q44" s="135">
        <f t="shared" si="14"/>
        <v>0</v>
      </c>
      <c r="R44" s="135">
        <f t="shared" si="15"/>
        <v>0</v>
      </c>
      <c r="S44" s="135">
        <f t="shared" si="16"/>
        <v>0</v>
      </c>
      <c r="T44" s="135">
        <f t="shared" si="17"/>
        <v>0</v>
      </c>
      <c r="V44" s="135">
        <f t="shared" si="18"/>
        <v>0</v>
      </c>
      <c r="W44" s="135">
        <f t="shared" si="19"/>
        <v>0</v>
      </c>
      <c r="Y44" s="135">
        <f t="shared" si="20"/>
        <v>0</v>
      </c>
      <c r="Z44" s="135">
        <f t="shared" si="21"/>
        <v>0</v>
      </c>
    </row>
    <row r="45" spans="2:26" x14ac:dyDescent="0.25">
      <c r="B45" s="358" t="str">
        <f>IF(BasePop!B49="","",BasePop!B49)</f>
        <v/>
      </c>
      <c r="C45" s="359"/>
      <c r="D45" s="183"/>
      <c r="F45" s="135">
        <f>'Mat.Inf.-APS'!K47</f>
        <v>0</v>
      </c>
      <c r="H45" s="135">
        <f t="shared" si="22"/>
        <v>0</v>
      </c>
      <c r="I45" s="135">
        <f t="shared" si="6"/>
        <v>0</v>
      </c>
      <c r="J45" s="135">
        <f t="shared" si="7"/>
        <v>0</v>
      </c>
      <c r="K45" s="135">
        <f t="shared" si="8"/>
        <v>0</v>
      </c>
      <c r="L45" s="135">
        <f t="shared" si="9"/>
        <v>0</v>
      </c>
      <c r="M45" s="135">
        <f t="shared" si="10"/>
        <v>0</v>
      </c>
      <c r="N45" s="135">
        <f t="shared" si="11"/>
        <v>0</v>
      </c>
      <c r="O45" s="135">
        <f t="shared" si="12"/>
        <v>0</v>
      </c>
      <c r="P45" s="135">
        <f t="shared" si="13"/>
        <v>0</v>
      </c>
      <c r="Q45" s="135">
        <f t="shared" si="14"/>
        <v>0</v>
      </c>
      <c r="R45" s="135">
        <f t="shared" si="15"/>
        <v>0</v>
      </c>
      <c r="S45" s="135">
        <f t="shared" si="16"/>
        <v>0</v>
      </c>
      <c r="T45" s="135">
        <f t="shared" si="17"/>
        <v>0</v>
      </c>
      <c r="V45" s="135">
        <f t="shared" si="18"/>
        <v>0</v>
      </c>
      <c r="W45" s="135">
        <f t="shared" si="19"/>
        <v>0</v>
      </c>
      <c r="Y45" s="135">
        <f t="shared" si="20"/>
        <v>0</v>
      </c>
      <c r="Z45" s="135">
        <f t="shared" si="21"/>
        <v>0</v>
      </c>
    </row>
    <row r="46" spans="2:26" x14ac:dyDescent="0.25">
      <c r="B46" s="358" t="str">
        <f>IF(BasePop!B50="","",BasePop!B50)</f>
        <v/>
      </c>
      <c r="C46" s="359"/>
      <c r="D46" s="183"/>
      <c r="F46" s="135">
        <f>'Mat.Inf.-APS'!K48</f>
        <v>0</v>
      </c>
      <c r="H46" s="135">
        <f t="shared" si="22"/>
        <v>0</v>
      </c>
      <c r="I46" s="135">
        <f t="shared" si="6"/>
        <v>0</v>
      </c>
      <c r="J46" s="135">
        <f t="shared" si="7"/>
        <v>0</v>
      </c>
      <c r="K46" s="135">
        <f t="shared" si="8"/>
        <v>0</v>
      </c>
      <c r="L46" s="135">
        <f t="shared" si="9"/>
        <v>0</v>
      </c>
      <c r="M46" s="135">
        <f t="shared" si="10"/>
        <v>0</v>
      </c>
      <c r="N46" s="135">
        <f t="shared" si="11"/>
        <v>0</v>
      </c>
      <c r="O46" s="135">
        <f t="shared" si="12"/>
        <v>0</v>
      </c>
      <c r="P46" s="135">
        <f t="shared" si="13"/>
        <v>0</v>
      </c>
      <c r="Q46" s="135">
        <f t="shared" si="14"/>
        <v>0</v>
      </c>
      <c r="R46" s="135">
        <f t="shared" si="15"/>
        <v>0</v>
      </c>
      <c r="S46" s="135">
        <f t="shared" si="16"/>
        <v>0</v>
      </c>
      <c r="T46" s="135">
        <f t="shared" si="17"/>
        <v>0</v>
      </c>
      <c r="V46" s="135">
        <f t="shared" si="18"/>
        <v>0</v>
      </c>
      <c r="W46" s="135">
        <f t="shared" si="19"/>
        <v>0</v>
      </c>
      <c r="Y46" s="135">
        <f t="shared" si="20"/>
        <v>0</v>
      </c>
      <c r="Z46" s="135">
        <f t="shared" si="21"/>
        <v>0</v>
      </c>
    </row>
    <row r="47" spans="2:26" x14ac:dyDescent="0.25">
      <c r="B47" s="358" t="str">
        <f>IF(BasePop!B51="","",BasePop!B51)</f>
        <v/>
      </c>
      <c r="C47" s="359"/>
      <c r="D47" s="183"/>
      <c r="F47" s="135">
        <f>'Mat.Inf.-APS'!K49</f>
        <v>0</v>
      </c>
      <c r="H47" s="135">
        <f t="shared" si="22"/>
        <v>0</v>
      </c>
      <c r="I47" s="135">
        <f t="shared" si="6"/>
        <v>0</v>
      </c>
      <c r="J47" s="135">
        <f t="shared" si="7"/>
        <v>0</v>
      </c>
      <c r="K47" s="135">
        <f t="shared" si="8"/>
        <v>0</v>
      </c>
      <c r="L47" s="135">
        <f t="shared" si="9"/>
        <v>0</v>
      </c>
      <c r="M47" s="135">
        <f t="shared" si="10"/>
        <v>0</v>
      </c>
      <c r="N47" s="135">
        <f t="shared" si="11"/>
        <v>0</v>
      </c>
      <c r="O47" s="135">
        <f t="shared" si="12"/>
        <v>0</v>
      </c>
      <c r="P47" s="135">
        <f t="shared" si="13"/>
        <v>0</v>
      </c>
      <c r="Q47" s="135">
        <f t="shared" si="14"/>
        <v>0</v>
      </c>
      <c r="R47" s="135">
        <f t="shared" si="15"/>
        <v>0</v>
      </c>
      <c r="S47" s="135">
        <f t="shared" si="16"/>
        <v>0</v>
      </c>
      <c r="T47" s="135">
        <f t="shared" si="17"/>
        <v>0</v>
      </c>
      <c r="V47" s="135">
        <f t="shared" si="18"/>
        <v>0</v>
      </c>
      <c r="W47" s="135">
        <f t="shared" si="19"/>
        <v>0</v>
      </c>
      <c r="Y47" s="135">
        <f t="shared" si="20"/>
        <v>0</v>
      </c>
      <c r="Z47" s="135">
        <f t="shared" si="21"/>
        <v>0</v>
      </c>
    </row>
    <row r="48" spans="2:26" x14ac:dyDescent="0.25">
      <c r="B48" s="358" t="str">
        <f>IF(BasePop!B52="","",BasePop!B52)</f>
        <v/>
      </c>
      <c r="C48" s="359"/>
      <c r="D48" s="183"/>
      <c r="F48" s="135">
        <f>'Mat.Inf.-APS'!K50</f>
        <v>0</v>
      </c>
      <c r="H48" s="135">
        <f t="shared" si="22"/>
        <v>0</v>
      </c>
      <c r="I48" s="135">
        <f t="shared" si="6"/>
        <v>0</v>
      </c>
      <c r="J48" s="135">
        <f t="shared" si="7"/>
        <v>0</v>
      </c>
      <c r="K48" s="135">
        <f t="shared" si="8"/>
        <v>0</v>
      </c>
      <c r="L48" s="135">
        <f t="shared" si="9"/>
        <v>0</v>
      </c>
      <c r="M48" s="135">
        <f t="shared" si="10"/>
        <v>0</v>
      </c>
      <c r="N48" s="135">
        <f t="shared" si="11"/>
        <v>0</v>
      </c>
      <c r="O48" s="135">
        <f t="shared" si="12"/>
        <v>0</v>
      </c>
      <c r="P48" s="135">
        <f t="shared" si="13"/>
        <v>0</v>
      </c>
      <c r="Q48" s="135">
        <f t="shared" si="14"/>
        <v>0</v>
      </c>
      <c r="R48" s="135">
        <f t="shared" si="15"/>
        <v>0</v>
      </c>
      <c r="S48" s="135">
        <f t="shared" si="16"/>
        <v>0</v>
      </c>
      <c r="T48" s="135">
        <f t="shared" si="17"/>
        <v>0</v>
      </c>
      <c r="V48" s="135">
        <f t="shared" si="18"/>
        <v>0</v>
      </c>
      <c r="W48" s="135">
        <f t="shared" si="19"/>
        <v>0</v>
      </c>
      <c r="Y48" s="135">
        <f t="shared" si="20"/>
        <v>0</v>
      </c>
      <c r="Z48" s="135">
        <f t="shared" si="21"/>
        <v>0</v>
      </c>
    </row>
    <row r="49" spans="2:26" x14ac:dyDescent="0.25">
      <c r="B49" s="358" t="str">
        <f>IF(BasePop!B53="","",BasePop!B53)</f>
        <v/>
      </c>
      <c r="C49" s="359"/>
      <c r="D49" s="183"/>
      <c r="F49" s="135">
        <f>'Mat.Inf.-APS'!K51</f>
        <v>0</v>
      </c>
      <c r="H49" s="135">
        <f t="shared" si="22"/>
        <v>0</v>
      </c>
      <c r="I49" s="135">
        <f t="shared" si="6"/>
        <v>0</v>
      </c>
      <c r="J49" s="135">
        <f t="shared" si="7"/>
        <v>0</v>
      </c>
      <c r="K49" s="135">
        <f t="shared" si="8"/>
        <v>0</v>
      </c>
      <c r="L49" s="135">
        <f t="shared" si="9"/>
        <v>0</v>
      </c>
      <c r="M49" s="135">
        <f t="shared" si="10"/>
        <v>0</v>
      </c>
      <c r="N49" s="135">
        <f t="shared" si="11"/>
        <v>0</v>
      </c>
      <c r="O49" s="135">
        <f t="shared" si="12"/>
        <v>0</v>
      </c>
      <c r="P49" s="135">
        <f t="shared" si="13"/>
        <v>0</v>
      </c>
      <c r="Q49" s="135">
        <f t="shared" si="14"/>
        <v>0</v>
      </c>
      <c r="R49" s="135">
        <f t="shared" si="15"/>
        <v>0</v>
      </c>
      <c r="S49" s="135">
        <f t="shared" si="16"/>
        <v>0</v>
      </c>
      <c r="T49" s="135">
        <f t="shared" si="17"/>
        <v>0</v>
      </c>
      <c r="V49" s="135">
        <f t="shared" si="18"/>
        <v>0</v>
      </c>
      <c r="W49" s="135">
        <f t="shared" si="19"/>
        <v>0</v>
      </c>
      <c r="Y49" s="135">
        <f t="shared" si="20"/>
        <v>0</v>
      </c>
      <c r="Z49" s="135">
        <f t="shared" si="21"/>
        <v>0</v>
      </c>
    </row>
    <row r="50" spans="2:26" x14ac:dyDescent="0.25">
      <c r="B50" s="358" t="str">
        <f>IF(BasePop!B54="","",BasePop!B54)</f>
        <v/>
      </c>
      <c r="C50" s="359"/>
      <c r="D50" s="183"/>
      <c r="F50" s="135">
        <f>'Mat.Inf.-APS'!K52</f>
        <v>0</v>
      </c>
      <c r="H50" s="135">
        <f t="shared" si="22"/>
        <v>0</v>
      </c>
      <c r="I50" s="135">
        <f t="shared" si="6"/>
        <v>0</v>
      </c>
      <c r="J50" s="135">
        <f t="shared" si="7"/>
        <v>0</v>
      </c>
      <c r="K50" s="135">
        <f t="shared" si="8"/>
        <v>0</v>
      </c>
      <c r="L50" s="135">
        <f t="shared" si="9"/>
        <v>0</v>
      </c>
      <c r="M50" s="135">
        <f t="shared" si="10"/>
        <v>0</v>
      </c>
      <c r="N50" s="135">
        <f t="shared" si="11"/>
        <v>0</v>
      </c>
      <c r="O50" s="135">
        <f t="shared" si="12"/>
        <v>0</v>
      </c>
      <c r="P50" s="135">
        <f t="shared" si="13"/>
        <v>0</v>
      </c>
      <c r="Q50" s="135">
        <f t="shared" si="14"/>
        <v>0</v>
      </c>
      <c r="R50" s="135">
        <f t="shared" si="15"/>
        <v>0</v>
      </c>
      <c r="S50" s="135">
        <f t="shared" si="16"/>
        <v>0</v>
      </c>
      <c r="T50" s="135">
        <f t="shared" si="17"/>
        <v>0</v>
      </c>
      <c r="V50" s="135">
        <f t="shared" si="18"/>
        <v>0</v>
      </c>
      <c r="W50" s="135">
        <f t="shared" si="19"/>
        <v>0</v>
      </c>
      <c r="Y50" s="135">
        <f t="shared" si="20"/>
        <v>0</v>
      </c>
      <c r="Z50" s="135">
        <f t="shared" si="21"/>
        <v>0</v>
      </c>
    </row>
    <row r="51" spans="2:26" x14ac:dyDescent="0.25">
      <c r="B51" s="358" t="str">
        <f>IF(BasePop!B55="","",BasePop!B55)</f>
        <v/>
      </c>
      <c r="C51" s="359"/>
      <c r="D51" s="183"/>
      <c r="E51" s="114"/>
      <c r="F51" s="135">
        <f>'Mat.Inf.-APS'!K53</f>
        <v>0</v>
      </c>
      <c r="G51" s="114"/>
      <c r="H51" s="135">
        <f t="shared" si="22"/>
        <v>0</v>
      </c>
      <c r="I51" s="135">
        <f t="shared" si="6"/>
        <v>0</v>
      </c>
      <c r="J51" s="135">
        <f t="shared" si="7"/>
        <v>0</v>
      </c>
      <c r="K51" s="135">
        <f t="shared" si="8"/>
        <v>0</v>
      </c>
      <c r="L51" s="135">
        <f t="shared" si="9"/>
        <v>0</v>
      </c>
      <c r="M51" s="135">
        <f t="shared" si="10"/>
        <v>0</v>
      </c>
      <c r="N51" s="135">
        <f t="shared" si="11"/>
        <v>0</v>
      </c>
      <c r="O51" s="135">
        <f t="shared" si="12"/>
        <v>0</v>
      </c>
      <c r="P51" s="135">
        <f t="shared" si="13"/>
        <v>0</v>
      </c>
      <c r="Q51" s="135">
        <f t="shared" si="14"/>
        <v>0</v>
      </c>
      <c r="R51" s="135">
        <f t="shared" si="15"/>
        <v>0</v>
      </c>
      <c r="S51" s="135">
        <f t="shared" si="16"/>
        <v>0</v>
      </c>
      <c r="T51" s="135">
        <f t="shared" si="17"/>
        <v>0</v>
      </c>
      <c r="V51" s="135">
        <f t="shared" si="18"/>
        <v>0</v>
      </c>
      <c r="W51" s="135">
        <f t="shared" si="19"/>
        <v>0</v>
      </c>
      <c r="Y51" s="135">
        <f t="shared" si="20"/>
        <v>0</v>
      </c>
      <c r="Z51" s="135">
        <f t="shared" si="21"/>
        <v>0</v>
      </c>
    </row>
    <row r="52" spans="2:26" x14ac:dyDescent="0.25">
      <c r="B52" s="358" t="str">
        <f>IF(BasePop!B56="","",BasePop!B56)</f>
        <v/>
      </c>
      <c r="C52" s="359"/>
      <c r="D52" s="183"/>
      <c r="F52" s="135">
        <f>'Mat.Inf.-APS'!K54</f>
        <v>0</v>
      </c>
      <c r="H52" s="135">
        <f t="shared" si="22"/>
        <v>0</v>
      </c>
      <c r="I52" s="135">
        <f t="shared" si="6"/>
        <v>0</v>
      </c>
      <c r="J52" s="135">
        <f t="shared" si="7"/>
        <v>0</v>
      </c>
      <c r="K52" s="135">
        <f t="shared" si="8"/>
        <v>0</v>
      </c>
      <c r="L52" s="135">
        <f t="shared" si="9"/>
        <v>0</v>
      </c>
      <c r="M52" s="135">
        <f t="shared" si="10"/>
        <v>0</v>
      </c>
      <c r="N52" s="135">
        <f t="shared" si="11"/>
        <v>0</v>
      </c>
      <c r="O52" s="135">
        <f t="shared" si="12"/>
        <v>0</v>
      </c>
      <c r="P52" s="135">
        <f t="shared" si="13"/>
        <v>0</v>
      </c>
      <c r="Q52" s="135">
        <f t="shared" si="14"/>
        <v>0</v>
      </c>
      <c r="R52" s="135">
        <f t="shared" si="15"/>
        <v>0</v>
      </c>
      <c r="S52" s="135">
        <f t="shared" si="16"/>
        <v>0</v>
      </c>
      <c r="T52" s="135">
        <f t="shared" si="17"/>
        <v>0</v>
      </c>
      <c r="V52" s="135">
        <f t="shared" si="18"/>
        <v>0</v>
      </c>
      <c r="W52" s="135">
        <f t="shared" si="19"/>
        <v>0</v>
      </c>
      <c r="Y52" s="135">
        <f t="shared" si="20"/>
        <v>0</v>
      </c>
      <c r="Z52" s="135">
        <f t="shared" si="21"/>
        <v>0</v>
      </c>
    </row>
    <row r="53" spans="2:26" x14ac:dyDescent="0.25">
      <c r="B53" s="358" t="str">
        <f>IF(BasePop!B57="","",BasePop!B57)</f>
        <v/>
      </c>
      <c r="C53" s="359"/>
      <c r="D53" s="183"/>
      <c r="F53" s="135">
        <f>'Mat.Inf.-APS'!K55</f>
        <v>0</v>
      </c>
      <c r="H53" s="135">
        <f t="shared" si="22"/>
        <v>0</v>
      </c>
      <c r="I53" s="135">
        <f t="shared" si="6"/>
        <v>0</v>
      </c>
      <c r="J53" s="135">
        <f t="shared" si="7"/>
        <v>0</v>
      </c>
      <c r="K53" s="135">
        <f t="shared" si="8"/>
        <v>0</v>
      </c>
      <c r="L53" s="135">
        <f t="shared" si="9"/>
        <v>0</v>
      </c>
      <c r="M53" s="135">
        <f t="shared" si="10"/>
        <v>0</v>
      </c>
      <c r="N53" s="135">
        <f t="shared" si="11"/>
        <v>0</v>
      </c>
      <c r="O53" s="135">
        <f t="shared" si="12"/>
        <v>0</v>
      </c>
      <c r="P53" s="135">
        <f t="shared" si="13"/>
        <v>0</v>
      </c>
      <c r="Q53" s="135">
        <f t="shared" si="14"/>
        <v>0</v>
      </c>
      <c r="R53" s="135">
        <f t="shared" si="15"/>
        <v>0</v>
      </c>
      <c r="S53" s="135">
        <f t="shared" si="16"/>
        <v>0</v>
      </c>
      <c r="T53" s="135">
        <f t="shared" si="17"/>
        <v>0</v>
      </c>
      <c r="V53" s="135">
        <f t="shared" si="18"/>
        <v>0</v>
      </c>
      <c r="W53" s="135">
        <f t="shared" si="19"/>
        <v>0</v>
      </c>
      <c r="Y53" s="135">
        <f t="shared" si="20"/>
        <v>0</v>
      </c>
      <c r="Z53" s="135">
        <f t="shared" si="21"/>
        <v>0</v>
      </c>
    </row>
    <row r="54" spans="2:26" x14ac:dyDescent="0.25">
      <c r="B54" s="358" t="str">
        <f>IF(BasePop!B58="","",BasePop!B58)</f>
        <v/>
      </c>
      <c r="C54" s="359"/>
      <c r="D54" s="183"/>
      <c r="F54" s="135">
        <f>'Mat.Inf.-APS'!K56</f>
        <v>0</v>
      </c>
      <c r="H54" s="135">
        <f t="shared" si="22"/>
        <v>0</v>
      </c>
      <c r="I54" s="135">
        <f t="shared" si="6"/>
        <v>0</v>
      </c>
      <c r="J54" s="135">
        <f t="shared" si="7"/>
        <v>0</v>
      </c>
      <c r="K54" s="135">
        <f t="shared" si="8"/>
        <v>0</v>
      </c>
      <c r="L54" s="135">
        <f t="shared" si="9"/>
        <v>0</v>
      </c>
      <c r="M54" s="135">
        <f t="shared" si="10"/>
        <v>0</v>
      </c>
      <c r="N54" s="135">
        <f t="shared" si="11"/>
        <v>0</v>
      </c>
      <c r="O54" s="135">
        <f t="shared" si="12"/>
        <v>0</v>
      </c>
      <c r="P54" s="135">
        <f t="shared" si="13"/>
        <v>0</v>
      </c>
      <c r="Q54" s="135">
        <f t="shared" si="14"/>
        <v>0</v>
      </c>
      <c r="R54" s="135">
        <f t="shared" si="15"/>
        <v>0</v>
      </c>
      <c r="S54" s="135">
        <f t="shared" si="16"/>
        <v>0</v>
      </c>
      <c r="T54" s="135">
        <f t="shared" si="17"/>
        <v>0</v>
      </c>
      <c r="V54" s="135">
        <f t="shared" si="18"/>
        <v>0</v>
      </c>
      <c r="W54" s="135">
        <f t="shared" si="19"/>
        <v>0</v>
      </c>
      <c r="Y54" s="135">
        <f t="shared" si="20"/>
        <v>0</v>
      </c>
      <c r="Z54" s="135">
        <f t="shared" si="21"/>
        <v>0</v>
      </c>
    </row>
    <row r="55" spans="2:26" x14ac:dyDescent="0.25">
      <c r="B55" s="358" t="str">
        <f>IF(BasePop!B59="","",BasePop!B59)</f>
        <v/>
      </c>
      <c r="C55" s="359"/>
      <c r="D55" s="183"/>
      <c r="F55" s="135">
        <f>'Mat.Inf.-APS'!K57</f>
        <v>0</v>
      </c>
      <c r="H55" s="135">
        <f t="shared" si="22"/>
        <v>0</v>
      </c>
      <c r="I55" s="135">
        <f t="shared" si="6"/>
        <v>0</v>
      </c>
      <c r="J55" s="135">
        <f t="shared" si="7"/>
        <v>0</v>
      </c>
      <c r="K55" s="135">
        <f t="shared" si="8"/>
        <v>0</v>
      </c>
      <c r="L55" s="135">
        <f t="shared" si="9"/>
        <v>0</v>
      </c>
      <c r="M55" s="135">
        <f t="shared" si="10"/>
        <v>0</v>
      </c>
      <c r="N55" s="135">
        <f t="shared" si="11"/>
        <v>0</v>
      </c>
      <c r="O55" s="135">
        <f t="shared" si="12"/>
        <v>0</v>
      </c>
      <c r="P55" s="135">
        <f t="shared" si="13"/>
        <v>0</v>
      </c>
      <c r="Q55" s="135">
        <f t="shared" si="14"/>
        <v>0</v>
      </c>
      <c r="R55" s="135">
        <f t="shared" si="15"/>
        <v>0</v>
      </c>
      <c r="S55" s="135">
        <f t="shared" si="16"/>
        <v>0</v>
      </c>
      <c r="T55" s="135">
        <f t="shared" si="17"/>
        <v>0</v>
      </c>
      <c r="V55" s="135">
        <f t="shared" si="18"/>
        <v>0</v>
      </c>
      <c r="W55" s="135">
        <f t="shared" si="19"/>
        <v>0</v>
      </c>
      <c r="Y55" s="135">
        <f t="shared" si="20"/>
        <v>0</v>
      </c>
      <c r="Z55" s="135">
        <f t="shared" si="21"/>
        <v>0</v>
      </c>
    </row>
    <row r="56" spans="2:26" x14ac:dyDescent="0.25">
      <c r="B56" s="358" t="str">
        <f>IF(BasePop!B60="","",BasePop!B60)</f>
        <v/>
      </c>
      <c r="C56" s="359"/>
      <c r="D56" s="183"/>
      <c r="F56" s="135">
        <f>'Mat.Inf.-APS'!K58</f>
        <v>0</v>
      </c>
      <c r="H56" s="135">
        <f t="shared" si="22"/>
        <v>0</v>
      </c>
      <c r="I56" s="135">
        <f t="shared" si="6"/>
        <v>0</v>
      </c>
      <c r="J56" s="135">
        <f t="shared" si="7"/>
        <v>0</v>
      </c>
      <c r="K56" s="135">
        <f t="shared" si="8"/>
        <v>0</v>
      </c>
      <c r="L56" s="135">
        <f t="shared" si="9"/>
        <v>0</v>
      </c>
      <c r="M56" s="135">
        <f t="shared" si="10"/>
        <v>0</v>
      </c>
      <c r="N56" s="135">
        <f t="shared" si="11"/>
        <v>0</v>
      </c>
      <c r="O56" s="135">
        <f t="shared" si="12"/>
        <v>0</v>
      </c>
      <c r="P56" s="135">
        <f t="shared" si="13"/>
        <v>0</v>
      </c>
      <c r="Q56" s="135">
        <f t="shared" si="14"/>
        <v>0</v>
      </c>
      <c r="R56" s="135">
        <f t="shared" si="15"/>
        <v>0</v>
      </c>
      <c r="S56" s="135">
        <f t="shared" si="16"/>
        <v>0</v>
      </c>
      <c r="T56" s="135">
        <f t="shared" si="17"/>
        <v>0</v>
      </c>
      <c r="V56" s="135">
        <f t="shared" si="18"/>
        <v>0</v>
      </c>
      <c r="W56" s="135">
        <f t="shared" si="19"/>
        <v>0</v>
      </c>
      <c r="Y56" s="135">
        <f t="shared" si="20"/>
        <v>0</v>
      </c>
      <c r="Z56" s="135">
        <f t="shared" si="21"/>
        <v>0</v>
      </c>
    </row>
    <row r="57" spans="2:26" x14ac:dyDescent="0.25">
      <c r="B57" s="358" t="str">
        <f>IF(BasePop!B61="","",BasePop!B61)</f>
        <v/>
      </c>
      <c r="C57" s="359"/>
      <c r="D57" s="183"/>
      <c r="E57" s="114"/>
      <c r="F57" s="135">
        <f>'Mat.Inf.-APS'!K59</f>
        <v>0</v>
      </c>
      <c r="G57" s="114"/>
      <c r="H57" s="135">
        <f t="shared" si="22"/>
        <v>0</v>
      </c>
      <c r="I57" s="135">
        <f t="shared" si="6"/>
        <v>0</v>
      </c>
      <c r="J57" s="135">
        <f t="shared" si="7"/>
        <v>0</v>
      </c>
      <c r="K57" s="135">
        <f t="shared" si="8"/>
        <v>0</v>
      </c>
      <c r="L57" s="135">
        <f t="shared" si="9"/>
        <v>0</v>
      </c>
      <c r="M57" s="135">
        <f t="shared" si="10"/>
        <v>0</v>
      </c>
      <c r="N57" s="135">
        <f t="shared" si="11"/>
        <v>0</v>
      </c>
      <c r="O57" s="135">
        <f t="shared" si="12"/>
        <v>0</v>
      </c>
      <c r="P57" s="135">
        <f t="shared" si="13"/>
        <v>0</v>
      </c>
      <c r="Q57" s="135">
        <f t="shared" si="14"/>
        <v>0</v>
      </c>
      <c r="R57" s="135">
        <f t="shared" si="15"/>
        <v>0</v>
      </c>
      <c r="S57" s="135">
        <f t="shared" si="16"/>
        <v>0</v>
      </c>
      <c r="T57" s="135">
        <f t="shared" si="17"/>
        <v>0</v>
      </c>
      <c r="V57" s="135">
        <f t="shared" si="18"/>
        <v>0</v>
      </c>
      <c r="W57" s="135">
        <f t="shared" si="19"/>
        <v>0</v>
      </c>
      <c r="Y57" s="135">
        <f t="shared" si="20"/>
        <v>0</v>
      </c>
      <c r="Z57" s="135">
        <f t="shared" si="21"/>
        <v>0</v>
      </c>
    </row>
    <row r="58" spans="2:26" x14ac:dyDescent="0.25">
      <c r="B58" s="358" t="str">
        <f>IF(BasePop!B62="","",BasePop!B62)</f>
        <v/>
      </c>
      <c r="C58" s="359"/>
      <c r="D58" s="183"/>
      <c r="F58" s="135">
        <f>'Mat.Inf.-APS'!K60</f>
        <v>0</v>
      </c>
      <c r="H58" s="135">
        <f t="shared" si="22"/>
        <v>0</v>
      </c>
      <c r="I58" s="135">
        <f t="shared" si="6"/>
        <v>0</v>
      </c>
      <c r="J58" s="135">
        <f t="shared" si="7"/>
        <v>0</v>
      </c>
      <c r="K58" s="135">
        <f t="shared" si="8"/>
        <v>0</v>
      </c>
      <c r="L58" s="135">
        <f t="shared" si="9"/>
        <v>0</v>
      </c>
      <c r="M58" s="135">
        <f t="shared" si="10"/>
        <v>0</v>
      </c>
      <c r="N58" s="135">
        <f t="shared" si="11"/>
        <v>0</v>
      </c>
      <c r="O58" s="135">
        <f t="shared" si="12"/>
        <v>0</v>
      </c>
      <c r="P58" s="135">
        <f t="shared" si="13"/>
        <v>0</v>
      </c>
      <c r="Q58" s="135">
        <f t="shared" si="14"/>
        <v>0</v>
      </c>
      <c r="R58" s="135">
        <f t="shared" si="15"/>
        <v>0</v>
      </c>
      <c r="S58" s="135">
        <f t="shared" si="16"/>
        <v>0</v>
      </c>
      <c r="T58" s="135">
        <f t="shared" si="17"/>
        <v>0</v>
      </c>
      <c r="V58" s="135">
        <f t="shared" si="18"/>
        <v>0</v>
      </c>
      <c r="W58" s="135">
        <f t="shared" si="19"/>
        <v>0</v>
      </c>
      <c r="Y58" s="135">
        <f t="shared" si="20"/>
        <v>0</v>
      </c>
      <c r="Z58" s="135">
        <f t="shared" si="21"/>
        <v>0</v>
      </c>
    </row>
    <row r="59" spans="2:26" x14ac:dyDescent="0.25">
      <c r="B59" s="358" t="str">
        <f>IF(BasePop!B63="","",BasePop!B63)</f>
        <v/>
      </c>
      <c r="C59" s="359"/>
      <c r="D59" s="183"/>
      <c r="F59" s="135">
        <f>'Mat.Inf.-APS'!K61</f>
        <v>0</v>
      </c>
      <c r="H59" s="135">
        <f t="shared" si="22"/>
        <v>0</v>
      </c>
      <c r="I59" s="135">
        <f t="shared" si="6"/>
        <v>0</v>
      </c>
      <c r="J59" s="135">
        <f t="shared" si="7"/>
        <v>0</v>
      </c>
      <c r="K59" s="135">
        <f t="shared" si="8"/>
        <v>0</v>
      </c>
      <c r="L59" s="135">
        <f t="shared" si="9"/>
        <v>0</v>
      </c>
      <c r="M59" s="135">
        <f t="shared" si="10"/>
        <v>0</v>
      </c>
      <c r="N59" s="135">
        <f t="shared" si="11"/>
        <v>0</v>
      </c>
      <c r="O59" s="135">
        <f t="shared" si="12"/>
        <v>0</v>
      </c>
      <c r="P59" s="135">
        <f t="shared" si="13"/>
        <v>0</v>
      </c>
      <c r="Q59" s="135">
        <f t="shared" si="14"/>
        <v>0</v>
      </c>
      <c r="R59" s="135">
        <f t="shared" si="15"/>
        <v>0</v>
      </c>
      <c r="S59" s="135">
        <f t="shared" si="16"/>
        <v>0</v>
      </c>
      <c r="T59" s="135">
        <f t="shared" si="17"/>
        <v>0</v>
      </c>
      <c r="V59" s="135">
        <f t="shared" si="18"/>
        <v>0</v>
      </c>
      <c r="W59" s="135">
        <f t="shared" si="19"/>
        <v>0</v>
      </c>
      <c r="Y59" s="135">
        <f t="shared" si="20"/>
        <v>0</v>
      </c>
      <c r="Z59" s="135">
        <f t="shared" si="21"/>
        <v>0</v>
      </c>
    </row>
    <row r="60" spans="2:26" x14ac:dyDescent="0.25">
      <c r="B60" s="358" t="str">
        <f>IF(BasePop!B64="","",BasePop!B64)</f>
        <v/>
      </c>
      <c r="C60" s="359"/>
      <c r="D60" s="183"/>
      <c r="F60" s="135">
        <f>'Mat.Inf.-APS'!K62</f>
        <v>0</v>
      </c>
      <c r="H60" s="135">
        <f t="shared" si="22"/>
        <v>0</v>
      </c>
      <c r="I60" s="135">
        <f t="shared" si="6"/>
        <v>0</v>
      </c>
      <c r="J60" s="135">
        <f t="shared" si="7"/>
        <v>0</v>
      </c>
      <c r="K60" s="135">
        <f t="shared" si="8"/>
        <v>0</v>
      </c>
      <c r="L60" s="135">
        <f t="shared" si="9"/>
        <v>0</v>
      </c>
      <c r="M60" s="135">
        <f t="shared" si="10"/>
        <v>0</v>
      </c>
      <c r="N60" s="135">
        <f t="shared" si="11"/>
        <v>0</v>
      </c>
      <c r="O60" s="135">
        <f t="shared" si="12"/>
        <v>0</v>
      </c>
      <c r="P60" s="135">
        <f t="shared" si="13"/>
        <v>0</v>
      </c>
      <c r="Q60" s="135">
        <f t="shared" si="14"/>
        <v>0</v>
      </c>
      <c r="R60" s="135">
        <f t="shared" si="15"/>
        <v>0</v>
      </c>
      <c r="S60" s="135">
        <f t="shared" si="16"/>
        <v>0</v>
      </c>
      <c r="T60" s="135">
        <f t="shared" si="17"/>
        <v>0</v>
      </c>
      <c r="V60" s="135">
        <f t="shared" si="18"/>
        <v>0</v>
      </c>
      <c r="W60" s="135">
        <f t="shared" si="19"/>
        <v>0</v>
      </c>
      <c r="Y60" s="135">
        <f t="shared" si="20"/>
        <v>0</v>
      </c>
      <c r="Z60" s="135">
        <f t="shared" si="21"/>
        <v>0</v>
      </c>
    </row>
    <row r="61" spans="2:26" x14ac:dyDescent="0.25">
      <c r="B61" s="358" t="str">
        <f>IF(BasePop!B65="","",BasePop!B65)</f>
        <v/>
      </c>
      <c r="C61" s="359"/>
      <c r="D61" s="183"/>
      <c r="F61" s="135">
        <f>'Mat.Inf.-APS'!K63</f>
        <v>0</v>
      </c>
      <c r="H61" s="135">
        <f t="shared" si="22"/>
        <v>0</v>
      </c>
      <c r="I61" s="135">
        <f t="shared" si="6"/>
        <v>0</v>
      </c>
      <c r="J61" s="135">
        <f t="shared" si="7"/>
        <v>0</v>
      </c>
      <c r="K61" s="135">
        <f t="shared" si="8"/>
        <v>0</v>
      </c>
      <c r="L61" s="135">
        <f t="shared" si="9"/>
        <v>0</v>
      </c>
      <c r="M61" s="135">
        <f t="shared" si="10"/>
        <v>0</v>
      </c>
      <c r="N61" s="135">
        <f t="shared" si="11"/>
        <v>0</v>
      </c>
      <c r="O61" s="135">
        <f t="shared" si="12"/>
        <v>0</v>
      </c>
      <c r="P61" s="135">
        <f t="shared" si="13"/>
        <v>0</v>
      </c>
      <c r="Q61" s="135">
        <f t="shared" si="14"/>
        <v>0</v>
      </c>
      <c r="R61" s="135">
        <f t="shared" si="15"/>
        <v>0</v>
      </c>
      <c r="S61" s="135">
        <f t="shared" si="16"/>
        <v>0</v>
      </c>
      <c r="T61" s="135">
        <f t="shared" si="17"/>
        <v>0</v>
      </c>
      <c r="V61" s="135">
        <f t="shared" si="18"/>
        <v>0</v>
      </c>
      <c r="W61" s="135">
        <f t="shared" si="19"/>
        <v>0</v>
      </c>
      <c r="Y61" s="135">
        <f t="shared" si="20"/>
        <v>0</v>
      </c>
      <c r="Z61" s="135">
        <f t="shared" si="21"/>
        <v>0</v>
      </c>
    </row>
    <row r="62" spans="2:26" ht="15" x14ac:dyDescent="0.25">
      <c r="B62" s="136"/>
      <c r="C62" s="136"/>
      <c r="D62" s="136"/>
      <c r="I62" s="134"/>
      <c r="J62" s="134"/>
      <c r="K62" s="134"/>
      <c r="L62" s="134"/>
      <c r="M62" s="134"/>
      <c r="N62" s="134"/>
      <c r="O62" s="134"/>
      <c r="P62" s="134"/>
      <c r="Q62" s="134"/>
      <c r="R62" s="134"/>
      <c r="S62" s="134"/>
      <c r="T62" s="134"/>
      <c r="V62" s="134"/>
      <c r="W62" s="134"/>
      <c r="Y62" s="134"/>
      <c r="Z62" s="134"/>
    </row>
    <row r="63" spans="2:26" x14ac:dyDescent="0.25">
      <c r="B63" s="136"/>
      <c r="C63" s="136"/>
      <c r="D63" s="136"/>
    </row>
    <row r="64" spans="2:26" x14ac:dyDescent="0.25">
      <c r="B64" s="136"/>
      <c r="C64" s="136"/>
      <c r="D64" s="136"/>
    </row>
    <row r="65" spans="2:4" x14ac:dyDescent="0.25">
      <c r="B65" s="137"/>
      <c r="C65" s="137"/>
      <c r="D65" s="137"/>
    </row>
  </sheetData>
  <sheetProtection sheet="1" objects="1" scenarios="1"/>
  <mergeCells count="59">
    <mergeCell ref="B48:C48"/>
    <mergeCell ref="B49:C49"/>
    <mergeCell ref="B50:C50"/>
    <mergeCell ref="B51:C51"/>
    <mergeCell ref="B52:C52"/>
    <mergeCell ref="B58:C58"/>
    <mergeCell ref="B59:C59"/>
    <mergeCell ref="B60:C60"/>
    <mergeCell ref="B61:C61"/>
    <mergeCell ref="B53:C53"/>
    <mergeCell ref="B54:C54"/>
    <mergeCell ref="B55:C55"/>
    <mergeCell ref="B56:C56"/>
    <mergeCell ref="B57:C57"/>
    <mergeCell ref="B44:C44"/>
    <mergeCell ref="B45:C45"/>
    <mergeCell ref="B46:C46"/>
    <mergeCell ref="B47:C47"/>
    <mergeCell ref="B38:C38"/>
    <mergeCell ref="B39:C39"/>
    <mergeCell ref="B40:C40"/>
    <mergeCell ref="B41:C41"/>
    <mergeCell ref="B42:C42"/>
    <mergeCell ref="B43:C43"/>
    <mergeCell ref="B33:C33"/>
    <mergeCell ref="B34:C34"/>
    <mergeCell ref="B35:C35"/>
    <mergeCell ref="B36:C36"/>
    <mergeCell ref="B37:C37"/>
    <mergeCell ref="B28:C28"/>
    <mergeCell ref="B29:C29"/>
    <mergeCell ref="B30:C30"/>
    <mergeCell ref="B31:C31"/>
    <mergeCell ref="B32:C32"/>
    <mergeCell ref="B23:C23"/>
    <mergeCell ref="B24:C24"/>
    <mergeCell ref="B25:C25"/>
    <mergeCell ref="B26:C26"/>
    <mergeCell ref="B27:C27"/>
    <mergeCell ref="B18:C18"/>
    <mergeCell ref="B19:C19"/>
    <mergeCell ref="B20:C20"/>
    <mergeCell ref="B21:C21"/>
    <mergeCell ref="B22:C22"/>
    <mergeCell ref="B13:C13"/>
    <mergeCell ref="B14:C14"/>
    <mergeCell ref="B15:C15"/>
    <mergeCell ref="B16:C16"/>
    <mergeCell ref="B17:C17"/>
    <mergeCell ref="B5:D5"/>
    <mergeCell ref="B6:D7"/>
    <mergeCell ref="B8:C8"/>
    <mergeCell ref="B10:D10"/>
    <mergeCell ref="B12:C12"/>
    <mergeCell ref="F7:F8"/>
    <mergeCell ref="F5:F6"/>
    <mergeCell ref="H5:Z5"/>
    <mergeCell ref="H4:Z4"/>
    <mergeCell ref="G3:I3"/>
  </mergeCells>
  <hyperlinks>
    <hyperlink ref="G3" location="Tutorial!A137" display="Tutorial!A137"/>
    <hyperlink ref="G3:H3" location="Tutorial!A187" display="Tutorial - Apoio Diagnóstico"/>
  </hyperlinks>
  <pageMargins left="0.511811024" right="0.511811024" top="0.78740157499999996" bottom="0.78740157499999996" header="0.31496062000000002" footer="0.31496062000000002"/>
  <pageSetup paperSize="9" orientation="landscape" r:id="rId1"/>
  <ignoredErrors>
    <ignoredError sqref="F12:G13 R12:Z61 I12:Q13 F14:Q61"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M35"/>
  <sheetViews>
    <sheetView showGridLines="0" workbookViewId="0">
      <selection sqref="A1:XFD1048576"/>
    </sheetView>
  </sheetViews>
  <sheetFormatPr defaultRowHeight="12.75" x14ac:dyDescent="0.25"/>
  <cols>
    <col min="1" max="1" width="1.7109375" style="13" customWidth="1"/>
    <col min="2" max="2" width="35.7109375" style="13" customWidth="1"/>
    <col min="3" max="3" width="2.7109375" style="13" customWidth="1"/>
    <col min="4" max="5" width="15.7109375" style="15" customWidth="1"/>
    <col min="6" max="6" width="15.7109375" style="11" customWidth="1"/>
    <col min="7" max="7" width="2.7109375" style="13" customWidth="1"/>
    <col min="8" max="11" width="15.7109375" style="15" customWidth="1"/>
    <col min="12" max="12" width="2.7109375" style="13" customWidth="1"/>
    <col min="13" max="18" width="15.7109375" style="13" customWidth="1"/>
    <col min="19" max="19" width="1.7109375" style="13" customWidth="1"/>
    <col min="20" max="21" width="15.7109375" style="13" customWidth="1"/>
    <col min="22" max="22" width="2.7109375" style="13" customWidth="1"/>
    <col min="23" max="27" width="15.7109375" style="13" customWidth="1"/>
    <col min="28" max="28" width="2.7109375" style="13" customWidth="1"/>
    <col min="29" max="29" width="15.7109375" style="13" customWidth="1"/>
    <col min="30" max="30" width="1.7109375" style="13" customWidth="1"/>
    <col min="31" max="32" width="15.7109375" style="13" customWidth="1"/>
    <col min="33" max="16384" width="9.140625" style="13"/>
  </cols>
  <sheetData>
    <row r="1" spans="2:65" s="6" customFormat="1" ht="5.0999999999999996" customHeight="1" x14ac:dyDescent="0.25">
      <c r="F1" s="11"/>
    </row>
    <row r="2" spans="2:65" ht="18.75" x14ac:dyDescent="0.25">
      <c r="B2" s="12" t="s">
        <v>76</v>
      </c>
      <c r="C2" s="6"/>
      <c r="D2" s="6"/>
      <c r="E2" s="10" t="s">
        <v>77</v>
      </c>
      <c r="F2" s="6"/>
      <c r="G2" s="6"/>
      <c r="H2" s="13"/>
      <c r="I2" s="13"/>
      <c r="J2" s="13"/>
      <c r="K2" s="13"/>
      <c r="L2" s="6"/>
      <c r="M2" s="7"/>
      <c r="V2" s="6"/>
      <c r="AB2" s="6"/>
      <c r="AI2" s="6"/>
      <c r="AJ2" s="6"/>
      <c r="AK2" s="6"/>
      <c r="AL2" s="6"/>
      <c r="AM2" s="6"/>
      <c r="AN2" s="7"/>
      <c r="AO2" s="7"/>
      <c r="AP2" s="7"/>
      <c r="AQ2" s="7"/>
      <c r="AR2" s="7"/>
      <c r="AS2" s="7"/>
      <c r="AT2" s="7"/>
      <c r="AU2" s="7"/>
      <c r="AV2" s="7"/>
      <c r="AW2" s="7"/>
      <c r="AX2" s="7"/>
      <c r="AY2" s="7"/>
      <c r="AZ2" s="7"/>
      <c r="BA2" s="7"/>
      <c r="BB2" s="7"/>
      <c r="BC2" s="8"/>
      <c r="BD2" s="8"/>
      <c r="BE2" s="8"/>
      <c r="BF2" s="8"/>
      <c r="BG2" s="7"/>
      <c r="BH2" s="7"/>
      <c r="BI2" s="7"/>
      <c r="BJ2" s="7"/>
      <c r="BK2" s="7"/>
      <c r="BL2" s="7"/>
      <c r="BM2" s="7"/>
    </row>
    <row r="3" spans="2:65" ht="15.75" x14ac:dyDescent="0.25">
      <c r="B3" s="14" t="s">
        <v>73</v>
      </c>
    </row>
    <row r="4" spans="2:65" ht="13.5" thickBot="1" x14ac:dyDescent="0.3">
      <c r="B4" s="6"/>
    </row>
    <row r="5" spans="2:65" s="9" customFormat="1" ht="15" customHeight="1" thickBot="1" x14ac:dyDescent="0.3">
      <c r="B5" s="393" t="s">
        <v>84</v>
      </c>
      <c r="D5" s="396" t="s">
        <v>89</v>
      </c>
      <c r="E5" s="397"/>
      <c r="F5" s="398"/>
      <c r="H5" s="399" t="s">
        <v>93</v>
      </c>
      <c r="I5" s="400"/>
      <c r="J5" s="400"/>
      <c r="K5" s="401"/>
      <c r="M5" s="396" t="s">
        <v>132</v>
      </c>
      <c r="N5" s="397"/>
      <c r="O5" s="397"/>
      <c r="P5" s="397"/>
      <c r="Q5" s="397"/>
      <c r="R5" s="398"/>
      <c r="T5" s="396" t="s">
        <v>131</v>
      </c>
      <c r="U5" s="398"/>
      <c r="W5" s="396" t="s">
        <v>98</v>
      </c>
      <c r="X5" s="397"/>
      <c r="Y5" s="397"/>
      <c r="Z5" s="397"/>
      <c r="AA5" s="398"/>
      <c r="AC5" s="406" t="s">
        <v>103</v>
      </c>
      <c r="AD5" s="407"/>
      <c r="AE5" s="407"/>
      <c r="AF5" s="408"/>
    </row>
    <row r="6" spans="2:65" s="9" customFormat="1" ht="51" customHeight="1" x14ac:dyDescent="0.25">
      <c r="B6" s="394"/>
      <c r="D6" s="409" t="s">
        <v>109</v>
      </c>
      <c r="E6" s="412" t="s">
        <v>107</v>
      </c>
      <c r="F6" s="415" t="s">
        <v>108</v>
      </c>
      <c r="H6" s="418" t="s">
        <v>86</v>
      </c>
      <c r="I6" s="420" t="s">
        <v>85</v>
      </c>
      <c r="J6" s="420"/>
      <c r="K6" s="421"/>
      <c r="M6" s="76" t="s">
        <v>91</v>
      </c>
      <c r="N6" s="52" t="s">
        <v>92</v>
      </c>
      <c r="O6" s="402" t="s">
        <v>90</v>
      </c>
      <c r="P6" s="402"/>
      <c r="Q6" s="52" t="s">
        <v>94</v>
      </c>
      <c r="R6" s="71" t="s">
        <v>97</v>
      </c>
      <c r="S6" s="67"/>
      <c r="T6" s="76" t="s">
        <v>91</v>
      </c>
      <c r="U6" s="71" t="s">
        <v>92</v>
      </c>
      <c r="W6" s="422" t="s">
        <v>114</v>
      </c>
      <c r="X6" s="424" t="s">
        <v>111</v>
      </c>
      <c r="Y6" s="424" t="s">
        <v>110</v>
      </c>
      <c r="Z6" s="424" t="s">
        <v>113</v>
      </c>
      <c r="AA6" s="426" t="s">
        <v>112</v>
      </c>
      <c r="AC6" s="428" t="s">
        <v>148</v>
      </c>
      <c r="AD6" s="13"/>
      <c r="AE6" s="430" t="s">
        <v>149</v>
      </c>
      <c r="AF6" s="431"/>
    </row>
    <row r="7" spans="2:65" s="9" customFormat="1" ht="20.100000000000001" customHeight="1" x14ac:dyDescent="0.25">
      <c r="B7" s="394"/>
      <c r="D7" s="410"/>
      <c r="E7" s="413"/>
      <c r="F7" s="416"/>
      <c r="H7" s="418"/>
      <c r="I7" s="420"/>
      <c r="J7" s="420"/>
      <c r="K7" s="421"/>
      <c r="M7" s="76" t="s">
        <v>88</v>
      </c>
      <c r="N7" s="52" t="s">
        <v>87</v>
      </c>
      <c r="O7" s="52" t="s">
        <v>88</v>
      </c>
      <c r="P7" s="52" t="s">
        <v>87</v>
      </c>
      <c r="Q7" s="53" t="s">
        <v>95</v>
      </c>
      <c r="R7" s="54" t="s">
        <v>96</v>
      </c>
      <c r="S7" s="47"/>
      <c r="T7" s="55" t="s">
        <v>88</v>
      </c>
      <c r="U7" s="54" t="s">
        <v>87</v>
      </c>
      <c r="W7" s="423"/>
      <c r="X7" s="425"/>
      <c r="Y7" s="425"/>
      <c r="Z7" s="425"/>
      <c r="AA7" s="427"/>
      <c r="AC7" s="429"/>
      <c r="AD7" s="13"/>
      <c r="AE7" s="76" t="s">
        <v>104</v>
      </c>
      <c r="AF7" s="71" t="s">
        <v>105</v>
      </c>
    </row>
    <row r="8" spans="2:65" s="47" customFormat="1" ht="15" customHeight="1" x14ac:dyDescent="0.25">
      <c r="B8" s="394"/>
      <c r="D8" s="410"/>
      <c r="E8" s="413"/>
      <c r="F8" s="416"/>
      <c r="H8" s="418"/>
      <c r="I8" s="402" t="s">
        <v>75</v>
      </c>
      <c r="J8" s="402" t="s">
        <v>79</v>
      </c>
      <c r="K8" s="404" t="s">
        <v>80</v>
      </c>
      <c r="M8" s="55">
        <v>1</v>
      </c>
      <c r="N8" s="53">
        <v>1</v>
      </c>
      <c r="O8" s="53">
        <v>2.5</v>
      </c>
      <c r="P8" s="53">
        <v>2.5</v>
      </c>
      <c r="Q8" s="53">
        <v>1</v>
      </c>
      <c r="R8" s="54">
        <v>3</v>
      </c>
      <c r="T8" s="55">
        <v>1</v>
      </c>
      <c r="U8" s="54">
        <v>1</v>
      </c>
      <c r="W8" s="72">
        <v>1</v>
      </c>
      <c r="X8" s="73">
        <v>1</v>
      </c>
      <c r="Y8" s="73">
        <v>1</v>
      </c>
      <c r="Z8" s="73">
        <v>1</v>
      </c>
      <c r="AA8" s="74">
        <v>1</v>
      </c>
      <c r="AC8" s="75">
        <v>1</v>
      </c>
      <c r="AD8" s="13"/>
      <c r="AE8" s="72">
        <v>1</v>
      </c>
      <c r="AF8" s="74">
        <v>1</v>
      </c>
    </row>
    <row r="9" spans="2:65" s="46" customFormat="1" ht="15" customHeight="1" thickBot="1" x14ac:dyDescent="0.3">
      <c r="B9" s="394"/>
      <c r="D9" s="411"/>
      <c r="E9" s="414"/>
      <c r="F9" s="417"/>
      <c r="H9" s="419"/>
      <c r="I9" s="403"/>
      <c r="J9" s="403"/>
      <c r="K9" s="405"/>
      <c r="M9" s="56" t="s">
        <v>99</v>
      </c>
      <c r="N9" s="57" t="s">
        <v>99</v>
      </c>
      <c r="O9" s="57" t="s">
        <v>99</v>
      </c>
      <c r="P9" s="57" t="s">
        <v>99</v>
      </c>
      <c r="Q9" s="57" t="s">
        <v>99</v>
      </c>
      <c r="R9" s="58" t="s">
        <v>100</v>
      </c>
      <c r="T9" s="56" t="s">
        <v>99</v>
      </c>
      <c r="U9" s="58" t="s">
        <v>99</v>
      </c>
      <c r="W9" s="56" t="s">
        <v>101</v>
      </c>
      <c r="X9" s="57" t="s">
        <v>101</v>
      </c>
      <c r="Y9" s="57" t="s">
        <v>101</v>
      </c>
      <c r="Z9" s="57" t="s">
        <v>101</v>
      </c>
      <c r="AA9" s="58" t="s">
        <v>101</v>
      </c>
      <c r="AC9" s="65" t="s">
        <v>102</v>
      </c>
      <c r="AD9" s="13"/>
      <c r="AE9" s="56" t="s">
        <v>106</v>
      </c>
      <c r="AF9" s="58" t="s">
        <v>102</v>
      </c>
    </row>
    <row r="10" spans="2:65" s="6" customFormat="1" ht="5.0999999999999996" customHeight="1" thickBot="1" x14ac:dyDescent="0.3">
      <c r="B10" s="394"/>
      <c r="AD10" s="13"/>
    </row>
    <row r="11" spans="2:65" s="6" customFormat="1" ht="15" customHeight="1" thickBot="1" x14ac:dyDescent="0.3">
      <c r="B11" s="395"/>
      <c r="D11" s="29" t="e">
        <f>SUM(D27,D21,D13)</f>
        <v>#REF!</v>
      </c>
      <c r="E11" s="30">
        <f>SUM(E27,E21,E13)</f>
        <v>1552</v>
      </c>
      <c r="F11" s="39" t="e">
        <f>IF(D11=0,0,E11/D11)</f>
        <v>#REF!</v>
      </c>
      <c r="H11" s="44" t="e">
        <f>I11/D11</f>
        <v>#REF!</v>
      </c>
      <c r="I11" s="30" t="e">
        <f>SUM(I27,I21,I13)</f>
        <v>#REF!</v>
      </c>
      <c r="J11" s="30" t="e">
        <f>I11*85%</f>
        <v>#REF!</v>
      </c>
      <c r="K11" s="31" t="e">
        <f>I11*15%</f>
        <v>#REF!</v>
      </c>
      <c r="M11" s="29" t="e">
        <f t="shared" ref="M11:R11" si="0">SUM(M27,M21,M13)</f>
        <v>#REF!</v>
      </c>
      <c r="N11" s="30" t="e">
        <f t="shared" si="0"/>
        <v>#REF!</v>
      </c>
      <c r="O11" s="30" t="e">
        <f t="shared" si="0"/>
        <v>#REF!</v>
      </c>
      <c r="P11" s="30" t="e">
        <f t="shared" si="0"/>
        <v>#REF!</v>
      </c>
      <c r="Q11" s="30" t="e">
        <f t="shared" si="0"/>
        <v>#REF!</v>
      </c>
      <c r="R11" s="31" t="e">
        <f t="shared" si="0"/>
        <v>#REF!</v>
      </c>
      <c r="S11" s="42"/>
      <c r="T11" s="29" t="e">
        <f t="shared" ref="T11:U11" si="1">SUM(T27,T21,T13)</f>
        <v>#REF!</v>
      </c>
      <c r="U11" s="31" t="e">
        <f t="shared" si="1"/>
        <v>#REF!</v>
      </c>
      <c r="W11" s="29" t="e">
        <f t="shared" ref="W11:AA11" si="2">SUM(W27,W21,W13)</f>
        <v>#REF!</v>
      </c>
      <c r="X11" s="30" t="e">
        <f t="shared" si="2"/>
        <v>#REF!</v>
      </c>
      <c r="Y11" s="30" t="e">
        <f t="shared" si="2"/>
        <v>#REF!</v>
      </c>
      <c r="Z11" s="30" t="e">
        <f t="shared" si="2"/>
        <v>#REF!</v>
      </c>
      <c r="AA11" s="31" t="e">
        <f t="shared" si="2"/>
        <v>#REF!</v>
      </c>
      <c r="AC11" s="64" t="e">
        <f>SUM(AC27,AC21,AC13)</f>
        <v>#REF!</v>
      </c>
      <c r="AD11" s="13"/>
      <c r="AE11" s="29" t="e">
        <f t="shared" ref="AE11:AF11" si="3">SUM(AE27,AE21,AE13)</f>
        <v>#REF!</v>
      </c>
      <c r="AF11" s="31" t="e">
        <f t="shared" si="3"/>
        <v>#REF!</v>
      </c>
    </row>
    <row r="12" spans="2:65" s="6" customFormat="1" ht="5.0999999999999996" customHeight="1" thickBot="1" x14ac:dyDescent="0.3">
      <c r="D12" s="21"/>
      <c r="E12" s="21"/>
      <c r="F12" s="34"/>
      <c r="H12" s="34"/>
      <c r="I12" s="21"/>
      <c r="J12" s="21"/>
      <c r="K12" s="21"/>
      <c r="M12" s="21"/>
      <c r="N12" s="21"/>
      <c r="O12" s="21"/>
      <c r="P12" s="21"/>
      <c r="Q12" s="21"/>
      <c r="R12" s="21"/>
      <c r="S12" s="21"/>
      <c r="T12" s="21"/>
      <c r="U12" s="21"/>
      <c r="W12" s="21"/>
      <c r="X12" s="21"/>
      <c r="Y12" s="21"/>
      <c r="Z12" s="21"/>
      <c r="AA12" s="21"/>
      <c r="AC12" s="21"/>
      <c r="AD12" s="13"/>
      <c r="AE12" s="21"/>
      <c r="AF12" s="21"/>
    </row>
    <row r="13" spans="2:65" x14ac:dyDescent="0.25">
      <c r="B13" s="19" t="e">
        <f>IF(BasePop!#REF!="","",BasePop!#REF!)</f>
        <v>#REF!</v>
      </c>
      <c r="C13" s="6"/>
      <c r="D13" s="22">
        <f>SUM(D14:D20)</f>
        <v>498.30000000000007</v>
      </c>
      <c r="E13" s="23">
        <f t="shared" ref="E13" si="4">SUM(E14:E20)</f>
        <v>661</v>
      </c>
      <c r="F13" s="38">
        <f>IF(D13=0,0,E13/D13)</f>
        <v>1.3265101344571542</v>
      </c>
      <c r="G13" s="6"/>
      <c r="H13" s="45">
        <f>I13/D13</f>
        <v>0.85518763796909492</v>
      </c>
      <c r="I13" s="23">
        <f>SUM(I14:I20)</f>
        <v>426.14000000000004</v>
      </c>
      <c r="J13" s="23">
        <f t="shared" ref="J13:R13" si="5">SUM(J14:J20)</f>
        <v>362.21900000000005</v>
      </c>
      <c r="K13" s="24">
        <f t="shared" si="5"/>
        <v>63.921000000000006</v>
      </c>
      <c r="L13" s="6"/>
      <c r="M13" s="22">
        <f t="shared" si="5"/>
        <v>426.14000000000004</v>
      </c>
      <c r="N13" s="23">
        <f t="shared" si="5"/>
        <v>426.14000000000004</v>
      </c>
      <c r="O13" s="23">
        <f t="shared" si="5"/>
        <v>1065.3500000000001</v>
      </c>
      <c r="P13" s="23">
        <f t="shared" si="5"/>
        <v>1065.3500000000001</v>
      </c>
      <c r="Q13" s="23">
        <f t="shared" si="5"/>
        <v>426.14000000000004</v>
      </c>
      <c r="R13" s="24">
        <f t="shared" si="5"/>
        <v>1278.42</v>
      </c>
      <c r="S13" s="43"/>
      <c r="T13" s="22">
        <f t="shared" ref="T13:U13" si="6">SUM(T14:T20)</f>
        <v>426.14000000000004</v>
      </c>
      <c r="U13" s="24">
        <f t="shared" si="6"/>
        <v>426.14000000000004</v>
      </c>
      <c r="V13" s="6"/>
      <c r="W13" s="22">
        <f t="shared" ref="W13:AF13" si="7">SUM(W14:W20)</f>
        <v>426.14000000000004</v>
      </c>
      <c r="X13" s="23">
        <f t="shared" si="7"/>
        <v>426.14000000000004</v>
      </c>
      <c r="Y13" s="23">
        <f t="shared" si="7"/>
        <v>426.14000000000004</v>
      </c>
      <c r="Z13" s="23">
        <f t="shared" si="7"/>
        <v>426.14000000000004</v>
      </c>
      <c r="AA13" s="24">
        <f t="shared" si="7"/>
        <v>426.14000000000004</v>
      </c>
      <c r="AB13" s="6"/>
      <c r="AC13" s="61">
        <f t="shared" si="7"/>
        <v>63.921000000000006</v>
      </c>
      <c r="AE13" s="22">
        <f t="shared" si="7"/>
        <v>362.21900000000005</v>
      </c>
      <c r="AF13" s="24">
        <f t="shared" si="7"/>
        <v>63.921000000000006</v>
      </c>
    </row>
    <row r="14" spans="2:65" x14ac:dyDescent="0.25">
      <c r="B14" s="20" t="str">
        <f>IF(BasePop!B16="","",BasePop!B16)</f>
        <v>Anamã</v>
      </c>
      <c r="D14" s="25">
        <f>BasePop!K16</f>
        <v>215.60000000000002</v>
      </c>
      <c r="E14" s="32">
        <v>67</v>
      </c>
      <c r="F14" s="36">
        <f>IF(D14=0,0,E14/D14)</f>
        <v>0.31076066790352502</v>
      </c>
      <c r="H14" s="40">
        <v>0.98</v>
      </c>
      <c r="I14" s="26">
        <f>D14*H14</f>
        <v>211.28800000000001</v>
      </c>
      <c r="J14" s="48">
        <f t="shared" ref="J14:J31" si="8">I14*85%</f>
        <v>179.59479999999999</v>
      </c>
      <c r="K14" s="49">
        <f t="shared" ref="K14:K31" si="9">I14*15%</f>
        <v>31.693200000000001</v>
      </c>
      <c r="M14" s="59">
        <f>I14*$M$8</f>
        <v>211.28800000000001</v>
      </c>
      <c r="N14" s="48">
        <f>I14*$N$8</f>
        <v>211.28800000000001</v>
      </c>
      <c r="O14" s="48">
        <f>I14*$O$8</f>
        <v>528.22</v>
      </c>
      <c r="P14" s="48">
        <f>I14*$P$8</f>
        <v>528.22</v>
      </c>
      <c r="Q14" s="48">
        <f>I14*$Q$8</f>
        <v>211.28800000000001</v>
      </c>
      <c r="R14" s="49">
        <f>I14*$R$8</f>
        <v>633.86400000000003</v>
      </c>
      <c r="S14" s="68"/>
      <c r="T14" s="59">
        <f>I14*$T$8</f>
        <v>211.28800000000001</v>
      </c>
      <c r="U14" s="49">
        <f>I14*$T$8</f>
        <v>211.28800000000001</v>
      </c>
      <c r="W14" s="59">
        <f>I14*$W$8</f>
        <v>211.28800000000001</v>
      </c>
      <c r="X14" s="48">
        <f>I14*$X$8</f>
        <v>211.28800000000001</v>
      </c>
      <c r="Y14" s="48">
        <f>I14*$Y$8</f>
        <v>211.28800000000001</v>
      </c>
      <c r="Z14" s="48">
        <f>I14*$Z$8</f>
        <v>211.28800000000001</v>
      </c>
      <c r="AA14" s="49">
        <f>I14*$AA$8</f>
        <v>211.28800000000001</v>
      </c>
      <c r="AC14" s="62">
        <f>K14*$AC$8</f>
        <v>31.693200000000001</v>
      </c>
      <c r="AE14" s="59">
        <f>J14*$AE$8</f>
        <v>179.59479999999999</v>
      </c>
      <c r="AF14" s="49">
        <f>K14*$AF$8</f>
        <v>31.693200000000001</v>
      </c>
    </row>
    <row r="15" spans="2:65" x14ac:dyDescent="0.25">
      <c r="B15" s="20" t="str">
        <f>IF(BasePop!B17="","",BasePop!B17)</f>
        <v>Anori</v>
      </c>
      <c r="D15" s="25">
        <f>BasePop!K17</f>
        <v>282.70000000000005</v>
      </c>
      <c r="E15" s="32">
        <v>99</v>
      </c>
      <c r="F15" s="36">
        <f t="shared" ref="F15:F19" si="10">IF(D15=0,0,E15/D15)</f>
        <v>0.3501945525291828</v>
      </c>
      <c r="H15" s="40">
        <v>0.76</v>
      </c>
      <c r="I15" s="26">
        <f t="shared" ref="I15:I31" si="11">D15*H15</f>
        <v>214.85200000000003</v>
      </c>
      <c r="J15" s="48">
        <f t="shared" si="8"/>
        <v>182.62420000000003</v>
      </c>
      <c r="K15" s="49">
        <f t="shared" si="9"/>
        <v>32.227800000000002</v>
      </c>
      <c r="M15" s="59">
        <f t="shared" ref="M15:M20" si="12">I15*$M$8</f>
        <v>214.85200000000003</v>
      </c>
      <c r="N15" s="48">
        <f t="shared" ref="N15:N20" si="13">I15*$N$8</f>
        <v>214.85200000000003</v>
      </c>
      <c r="O15" s="48">
        <f t="shared" ref="O15:O20" si="14">I15*$O$8</f>
        <v>537.13000000000011</v>
      </c>
      <c r="P15" s="48">
        <f t="shared" ref="P15:P20" si="15">I15*$P$8</f>
        <v>537.13000000000011</v>
      </c>
      <c r="Q15" s="48">
        <f t="shared" ref="Q15:Q20" si="16">I15*$Q$8</f>
        <v>214.85200000000003</v>
      </c>
      <c r="R15" s="49">
        <f t="shared" ref="R15:R20" si="17">I15*$R$8</f>
        <v>644.55600000000004</v>
      </c>
      <c r="S15" s="68"/>
      <c r="T15" s="59">
        <f t="shared" ref="T15:T20" si="18">I15*$T$8</f>
        <v>214.85200000000003</v>
      </c>
      <c r="U15" s="49">
        <f t="shared" ref="U15:U20" si="19">I15*$T$8</f>
        <v>214.85200000000003</v>
      </c>
      <c r="W15" s="59">
        <f t="shared" ref="W15:W20" si="20">I15*$W$8</f>
        <v>214.85200000000003</v>
      </c>
      <c r="X15" s="48">
        <f t="shared" ref="X15:X20" si="21">I15*$X$8</f>
        <v>214.85200000000003</v>
      </c>
      <c r="Y15" s="48">
        <f t="shared" ref="Y15:Y20" si="22">I15*$Y$8</f>
        <v>214.85200000000003</v>
      </c>
      <c r="Z15" s="48">
        <f t="shared" ref="Z15:Z20" si="23">I15*$Z$8</f>
        <v>214.85200000000003</v>
      </c>
      <c r="AA15" s="49">
        <f t="shared" ref="AA15:AA20" si="24">I15*$AA$8</f>
        <v>214.85200000000003</v>
      </c>
      <c r="AC15" s="62">
        <f t="shared" ref="AC15:AC20" si="25">K15*$AC$8</f>
        <v>32.227800000000002</v>
      </c>
      <c r="AE15" s="59">
        <f t="shared" ref="AE15:AE20" si="26">J15*$AE$8</f>
        <v>182.62420000000003</v>
      </c>
      <c r="AF15" s="49">
        <f t="shared" ref="AF15:AF20" si="27">K15*$AF$8</f>
        <v>32.227800000000002</v>
      </c>
    </row>
    <row r="16" spans="2:65" x14ac:dyDescent="0.25">
      <c r="B16" s="20" t="str">
        <f>IF(BasePop!B61="","",BasePop!B61)</f>
        <v/>
      </c>
      <c r="D16" s="25">
        <f>BasePop!K61</f>
        <v>0</v>
      </c>
      <c r="E16" s="32">
        <v>99</v>
      </c>
      <c r="F16" s="36">
        <f t="shared" si="10"/>
        <v>0</v>
      </c>
      <c r="H16" s="40">
        <v>1.05</v>
      </c>
      <c r="I16" s="26">
        <f t="shared" si="11"/>
        <v>0</v>
      </c>
      <c r="J16" s="48">
        <f t="shared" si="8"/>
        <v>0</v>
      </c>
      <c r="K16" s="49">
        <f t="shared" si="9"/>
        <v>0</v>
      </c>
      <c r="M16" s="59">
        <f t="shared" si="12"/>
        <v>0</v>
      </c>
      <c r="N16" s="48">
        <f t="shared" si="13"/>
        <v>0</v>
      </c>
      <c r="O16" s="48">
        <f t="shared" si="14"/>
        <v>0</v>
      </c>
      <c r="P16" s="48">
        <f t="shared" si="15"/>
        <v>0</v>
      </c>
      <c r="Q16" s="48">
        <f t="shared" si="16"/>
        <v>0</v>
      </c>
      <c r="R16" s="49">
        <f t="shared" si="17"/>
        <v>0</v>
      </c>
      <c r="S16" s="68"/>
      <c r="T16" s="59">
        <f t="shared" si="18"/>
        <v>0</v>
      </c>
      <c r="U16" s="49">
        <f t="shared" si="19"/>
        <v>0</v>
      </c>
      <c r="W16" s="59">
        <f t="shared" si="20"/>
        <v>0</v>
      </c>
      <c r="X16" s="48">
        <f t="shared" si="21"/>
        <v>0</v>
      </c>
      <c r="Y16" s="48">
        <f t="shared" si="22"/>
        <v>0</v>
      </c>
      <c r="Z16" s="48">
        <f t="shared" si="23"/>
        <v>0</v>
      </c>
      <c r="AA16" s="49">
        <f t="shared" si="24"/>
        <v>0</v>
      </c>
      <c r="AC16" s="62">
        <f t="shared" si="25"/>
        <v>0</v>
      </c>
      <c r="AE16" s="59">
        <f t="shared" si="26"/>
        <v>0</v>
      </c>
      <c r="AF16" s="49">
        <f t="shared" si="27"/>
        <v>0</v>
      </c>
    </row>
    <row r="17" spans="2:32" x14ac:dyDescent="0.25">
      <c r="B17" s="20" t="str">
        <f>IF(BasePop!B62="","",BasePop!B62)</f>
        <v/>
      </c>
      <c r="D17" s="25">
        <f>BasePop!K62</f>
        <v>0</v>
      </c>
      <c r="E17" s="32">
        <v>99</v>
      </c>
      <c r="F17" s="36">
        <f t="shared" si="10"/>
        <v>0</v>
      </c>
      <c r="H17" s="40">
        <v>0.88</v>
      </c>
      <c r="I17" s="26">
        <f t="shared" si="11"/>
        <v>0</v>
      </c>
      <c r="J17" s="48">
        <f t="shared" si="8"/>
        <v>0</v>
      </c>
      <c r="K17" s="49">
        <f t="shared" si="9"/>
        <v>0</v>
      </c>
      <c r="M17" s="59">
        <f t="shared" si="12"/>
        <v>0</v>
      </c>
      <c r="N17" s="48">
        <f t="shared" si="13"/>
        <v>0</v>
      </c>
      <c r="O17" s="48">
        <f t="shared" si="14"/>
        <v>0</v>
      </c>
      <c r="P17" s="48">
        <f t="shared" si="15"/>
        <v>0</v>
      </c>
      <c r="Q17" s="48">
        <f t="shared" si="16"/>
        <v>0</v>
      </c>
      <c r="R17" s="49">
        <f t="shared" si="17"/>
        <v>0</v>
      </c>
      <c r="S17" s="68"/>
      <c r="T17" s="59">
        <f t="shared" si="18"/>
        <v>0</v>
      </c>
      <c r="U17" s="49">
        <f t="shared" si="19"/>
        <v>0</v>
      </c>
      <c r="W17" s="59">
        <f t="shared" si="20"/>
        <v>0</v>
      </c>
      <c r="X17" s="48">
        <f t="shared" si="21"/>
        <v>0</v>
      </c>
      <c r="Y17" s="48">
        <f t="shared" si="22"/>
        <v>0</v>
      </c>
      <c r="Z17" s="48">
        <f t="shared" si="23"/>
        <v>0</v>
      </c>
      <c r="AA17" s="49">
        <f t="shared" si="24"/>
        <v>0</v>
      </c>
      <c r="AC17" s="62">
        <f t="shared" si="25"/>
        <v>0</v>
      </c>
      <c r="AE17" s="59">
        <f t="shared" si="26"/>
        <v>0</v>
      </c>
      <c r="AF17" s="49">
        <f t="shared" si="27"/>
        <v>0</v>
      </c>
    </row>
    <row r="18" spans="2:32" x14ac:dyDescent="0.25">
      <c r="B18" s="20" t="str">
        <f>IF(BasePop!B63="","",BasePop!B63)</f>
        <v/>
      </c>
      <c r="D18" s="25">
        <f>BasePop!K63</f>
        <v>0</v>
      </c>
      <c r="E18" s="32">
        <v>99</v>
      </c>
      <c r="F18" s="36">
        <f t="shared" si="10"/>
        <v>0</v>
      </c>
      <c r="H18" s="40">
        <v>0.99</v>
      </c>
      <c r="I18" s="26">
        <f t="shared" si="11"/>
        <v>0</v>
      </c>
      <c r="J18" s="48">
        <f t="shared" si="8"/>
        <v>0</v>
      </c>
      <c r="K18" s="49">
        <f t="shared" si="9"/>
        <v>0</v>
      </c>
      <c r="M18" s="59">
        <f t="shared" si="12"/>
        <v>0</v>
      </c>
      <c r="N18" s="48">
        <f t="shared" si="13"/>
        <v>0</v>
      </c>
      <c r="O18" s="48">
        <f t="shared" si="14"/>
        <v>0</v>
      </c>
      <c r="P18" s="48">
        <f t="shared" si="15"/>
        <v>0</v>
      </c>
      <c r="Q18" s="48">
        <f t="shared" si="16"/>
        <v>0</v>
      </c>
      <c r="R18" s="49">
        <f t="shared" si="17"/>
        <v>0</v>
      </c>
      <c r="S18" s="68"/>
      <c r="T18" s="59">
        <f t="shared" si="18"/>
        <v>0</v>
      </c>
      <c r="U18" s="49">
        <f t="shared" si="19"/>
        <v>0</v>
      </c>
      <c r="W18" s="59">
        <f t="shared" si="20"/>
        <v>0</v>
      </c>
      <c r="X18" s="48">
        <f t="shared" si="21"/>
        <v>0</v>
      </c>
      <c r="Y18" s="48">
        <f t="shared" si="22"/>
        <v>0</v>
      </c>
      <c r="Z18" s="48">
        <f t="shared" si="23"/>
        <v>0</v>
      </c>
      <c r="AA18" s="49">
        <f t="shared" si="24"/>
        <v>0</v>
      </c>
      <c r="AC18" s="62">
        <f t="shared" si="25"/>
        <v>0</v>
      </c>
      <c r="AE18" s="59">
        <f t="shared" si="26"/>
        <v>0</v>
      </c>
      <c r="AF18" s="49">
        <f t="shared" si="27"/>
        <v>0</v>
      </c>
    </row>
    <row r="19" spans="2:32" x14ac:dyDescent="0.25">
      <c r="B19" s="20" t="str">
        <f>IF(BasePop!B64="","",BasePop!B64)</f>
        <v/>
      </c>
      <c r="D19" s="25">
        <f>BasePop!K64</f>
        <v>0</v>
      </c>
      <c r="E19" s="32">
        <v>99</v>
      </c>
      <c r="F19" s="36">
        <f t="shared" si="10"/>
        <v>0</v>
      </c>
      <c r="H19" s="40">
        <v>0.95</v>
      </c>
      <c r="I19" s="26">
        <f t="shared" si="11"/>
        <v>0</v>
      </c>
      <c r="J19" s="48">
        <f t="shared" si="8"/>
        <v>0</v>
      </c>
      <c r="K19" s="49">
        <f t="shared" si="9"/>
        <v>0</v>
      </c>
      <c r="M19" s="59">
        <f t="shared" si="12"/>
        <v>0</v>
      </c>
      <c r="N19" s="48">
        <f t="shared" si="13"/>
        <v>0</v>
      </c>
      <c r="O19" s="48">
        <f t="shared" si="14"/>
        <v>0</v>
      </c>
      <c r="P19" s="48">
        <f t="shared" si="15"/>
        <v>0</v>
      </c>
      <c r="Q19" s="48">
        <f t="shared" si="16"/>
        <v>0</v>
      </c>
      <c r="R19" s="49">
        <f t="shared" si="17"/>
        <v>0</v>
      </c>
      <c r="S19" s="68"/>
      <c r="T19" s="59">
        <f t="shared" si="18"/>
        <v>0</v>
      </c>
      <c r="U19" s="49">
        <f t="shared" si="19"/>
        <v>0</v>
      </c>
      <c r="W19" s="59">
        <f t="shared" si="20"/>
        <v>0</v>
      </c>
      <c r="X19" s="48">
        <f t="shared" si="21"/>
        <v>0</v>
      </c>
      <c r="Y19" s="48">
        <f t="shared" si="22"/>
        <v>0</v>
      </c>
      <c r="Z19" s="48">
        <f t="shared" si="23"/>
        <v>0</v>
      </c>
      <c r="AA19" s="49">
        <f t="shared" si="24"/>
        <v>0</v>
      </c>
      <c r="AC19" s="62">
        <f t="shared" si="25"/>
        <v>0</v>
      </c>
      <c r="AE19" s="59">
        <f t="shared" si="26"/>
        <v>0</v>
      </c>
      <c r="AF19" s="49">
        <f t="shared" si="27"/>
        <v>0</v>
      </c>
    </row>
    <row r="20" spans="2:32" ht="13.5" thickBot="1" x14ac:dyDescent="0.3">
      <c r="B20" s="18" t="str">
        <f>IF(BasePop!B65="","",BasePop!B65)</f>
        <v/>
      </c>
      <c r="D20" s="27">
        <f>BasePop!K65</f>
        <v>0</v>
      </c>
      <c r="E20" s="33">
        <v>99</v>
      </c>
      <c r="F20" s="37">
        <f>IF(D20=0,0,E20/D20)</f>
        <v>0</v>
      </c>
      <c r="H20" s="41">
        <v>0.54</v>
      </c>
      <c r="I20" s="28">
        <f t="shared" si="11"/>
        <v>0</v>
      </c>
      <c r="J20" s="50">
        <f t="shared" si="8"/>
        <v>0</v>
      </c>
      <c r="K20" s="51">
        <f t="shared" si="9"/>
        <v>0</v>
      </c>
      <c r="M20" s="60">
        <f t="shared" si="12"/>
        <v>0</v>
      </c>
      <c r="N20" s="50">
        <f t="shared" si="13"/>
        <v>0</v>
      </c>
      <c r="O20" s="50">
        <f t="shared" si="14"/>
        <v>0</v>
      </c>
      <c r="P20" s="50">
        <f t="shared" si="15"/>
        <v>0</v>
      </c>
      <c r="Q20" s="50">
        <f t="shared" si="16"/>
        <v>0</v>
      </c>
      <c r="R20" s="51">
        <f t="shared" si="17"/>
        <v>0</v>
      </c>
      <c r="S20" s="68"/>
      <c r="T20" s="60">
        <f t="shared" si="18"/>
        <v>0</v>
      </c>
      <c r="U20" s="51">
        <f t="shared" si="19"/>
        <v>0</v>
      </c>
      <c r="W20" s="60">
        <f t="shared" si="20"/>
        <v>0</v>
      </c>
      <c r="X20" s="50">
        <f t="shared" si="21"/>
        <v>0</v>
      </c>
      <c r="Y20" s="50">
        <f t="shared" si="22"/>
        <v>0</v>
      </c>
      <c r="Z20" s="50">
        <f t="shared" si="23"/>
        <v>0</v>
      </c>
      <c r="AA20" s="51">
        <f t="shared" si="24"/>
        <v>0</v>
      </c>
      <c r="AC20" s="63">
        <f t="shared" si="25"/>
        <v>0</v>
      </c>
      <c r="AE20" s="60">
        <f t="shared" si="26"/>
        <v>0</v>
      </c>
      <c r="AF20" s="51">
        <f t="shared" si="27"/>
        <v>0</v>
      </c>
    </row>
    <row r="21" spans="2:32" x14ac:dyDescent="0.25">
      <c r="B21" s="19" t="e">
        <f>IF(BasePop!#REF!="","",BasePop!#REF!)</f>
        <v>#REF!</v>
      </c>
      <c r="C21" s="6"/>
      <c r="D21" s="22" t="e">
        <f>SUM(D22:D26)</f>
        <v>#REF!</v>
      </c>
      <c r="E21" s="23">
        <f t="shared" ref="E21" si="28">SUM(E22:E26)</f>
        <v>495</v>
      </c>
      <c r="F21" s="35" t="e">
        <f>IF(D21=0,0,E21/D21)</f>
        <v>#REF!</v>
      </c>
      <c r="G21" s="6"/>
      <c r="H21" s="45" t="e">
        <f>I21/D21</f>
        <v>#REF!</v>
      </c>
      <c r="I21" s="23" t="e">
        <f>SUM(I22:I26)</f>
        <v>#REF!</v>
      </c>
      <c r="J21" s="23" t="e">
        <f t="shared" ref="J21:R21" si="29">SUM(J22:J26)</f>
        <v>#REF!</v>
      </c>
      <c r="K21" s="24" t="e">
        <f t="shared" si="29"/>
        <v>#REF!</v>
      </c>
      <c r="L21" s="6"/>
      <c r="M21" s="22" t="e">
        <f t="shared" si="29"/>
        <v>#REF!</v>
      </c>
      <c r="N21" s="23" t="e">
        <f t="shared" si="29"/>
        <v>#REF!</v>
      </c>
      <c r="O21" s="23" t="e">
        <f t="shared" si="29"/>
        <v>#REF!</v>
      </c>
      <c r="P21" s="23" t="e">
        <f t="shared" si="29"/>
        <v>#REF!</v>
      </c>
      <c r="Q21" s="23" t="e">
        <f t="shared" si="29"/>
        <v>#REF!</v>
      </c>
      <c r="R21" s="24" t="e">
        <f t="shared" si="29"/>
        <v>#REF!</v>
      </c>
      <c r="S21" s="43"/>
      <c r="T21" s="22" t="e">
        <f t="shared" ref="T21:U21" si="30">SUM(T22:T26)</f>
        <v>#REF!</v>
      </c>
      <c r="U21" s="24" t="e">
        <f t="shared" si="30"/>
        <v>#REF!</v>
      </c>
      <c r="V21" s="6"/>
      <c r="W21" s="22" t="e">
        <f t="shared" ref="W21:AA21" si="31">SUM(W22:W26)</f>
        <v>#REF!</v>
      </c>
      <c r="X21" s="23" t="e">
        <f t="shared" si="31"/>
        <v>#REF!</v>
      </c>
      <c r="Y21" s="23" t="e">
        <f t="shared" si="31"/>
        <v>#REF!</v>
      </c>
      <c r="Z21" s="23" t="e">
        <f t="shared" si="31"/>
        <v>#REF!</v>
      </c>
      <c r="AA21" s="24" t="e">
        <f t="shared" si="31"/>
        <v>#REF!</v>
      </c>
      <c r="AB21" s="6"/>
      <c r="AC21" s="61" t="e">
        <f>SUM(AC22:AC26)</f>
        <v>#REF!</v>
      </c>
      <c r="AE21" s="22" t="e">
        <f>SUM(AE22:AE26)</f>
        <v>#REF!</v>
      </c>
      <c r="AF21" s="24" t="e">
        <f>SUM(AF22:AF26)</f>
        <v>#REF!</v>
      </c>
    </row>
    <row r="22" spans="2:32" x14ac:dyDescent="0.25">
      <c r="B22" s="20" t="e">
        <f>IF(BasePop!#REF!="","",BasePop!#REF!)</f>
        <v>#REF!</v>
      </c>
      <c r="D22" s="25" t="e">
        <f>BasePop!#REF!</f>
        <v>#REF!</v>
      </c>
      <c r="E22" s="32">
        <v>99</v>
      </c>
      <c r="F22" s="36" t="e">
        <f t="shared" ref="F22:F26" si="32">IF(D22=0,0,E22/D22)</f>
        <v>#REF!</v>
      </c>
      <c r="H22" s="40">
        <v>1.05</v>
      </c>
      <c r="I22" s="26" t="e">
        <f t="shared" si="11"/>
        <v>#REF!</v>
      </c>
      <c r="J22" s="48" t="e">
        <f t="shared" si="8"/>
        <v>#REF!</v>
      </c>
      <c r="K22" s="49" t="e">
        <f t="shared" si="9"/>
        <v>#REF!</v>
      </c>
      <c r="M22" s="59" t="e">
        <f t="shared" ref="M22:M26" si="33">I22*$M$8</f>
        <v>#REF!</v>
      </c>
      <c r="N22" s="48" t="e">
        <f t="shared" ref="N22:N26" si="34">I22*$N$8</f>
        <v>#REF!</v>
      </c>
      <c r="O22" s="48" t="e">
        <f t="shared" ref="O22:O26" si="35">I22*$O$8</f>
        <v>#REF!</v>
      </c>
      <c r="P22" s="48" t="e">
        <f t="shared" ref="P22:P26" si="36">I22*$P$8</f>
        <v>#REF!</v>
      </c>
      <c r="Q22" s="48" t="e">
        <f t="shared" ref="Q22:Q26" si="37">I22*$Q$8</f>
        <v>#REF!</v>
      </c>
      <c r="R22" s="49" t="e">
        <f t="shared" ref="R22:R26" si="38">I22*$R$8</f>
        <v>#REF!</v>
      </c>
      <c r="S22" s="68"/>
      <c r="T22" s="59" t="e">
        <f t="shared" ref="T22:T26" si="39">I22*$T$8</f>
        <v>#REF!</v>
      </c>
      <c r="U22" s="49" t="e">
        <f t="shared" ref="U22:U26" si="40">I22*$T$8</f>
        <v>#REF!</v>
      </c>
      <c r="W22" s="59" t="e">
        <f t="shared" ref="W22:W26" si="41">I22*$W$8</f>
        <v>#REF!</v>
      </c>
      <c r="X22" s="48" t="e">
        <f t="shared" ref="X22:X26" si="42">I22*$X$8</f>
        <v>#REF!</v>
      </c>
      <c r="Y22" s="48" t="e">
        <f t="shared" ref="Y22:Y26" si="43">I22*$Y$8</f>
        <v>#REF!</v>
      </c>
      <c r="Z22" s="48" t="e">
        <f t="shared" ref="Z22:Z26" si="44">I22*$Z$8</f>
        <v>#REF!</v>
      </c>
      <c r="AA22" s="49" t="e">
        <f t="shared" ref="AA22:AA26" si="45">I22*$AA$8</f>
        <v>#REF!</v>
      </c>
      <c r="AC22" s="62" t="e">
        <f t="shared" ref="AC22:AC26" si="46">K22*$AC$8</f>
        <v>#REF!</v>
      </c>
      <c r="AE22" s="59" t="e">
        <f t="shared" ref="AE22:AE26" si="47">J22*$AE$8</f>
        <v>#REF!</v>
      </c>
      <c r="AF22" s="49" t="e">
        <f t="shared" ref="AF22:AF26" si="48">K22*$AF$8</f>
        <v>#REF!</v>
      </c>
    </row>
    <row r="23" spans="2:32" x14ac:dyDescent="0.25">
      <c r="B23" s="20" t="e">
        <f>IF(BasePop!#REF!="","",BasePop!#REF!)</f>
        <v>#REF!</v>
      </c>
      <c r="D23" s="25" t="e">
        <f>BasePop!#REF!</f>
        <v>#REF!</v>
      </c>
      <c r="E23" s="32">
        <v>99</v>
      </c>
      <c r="F23" s="36" t="e">
        <f t="shared" si="32"/>
        <v>#REF!</v>
      </c>
      <c r="H23" s="40">
        <v>0.88</v>
      </c>
      <c r="I23" s="26" t="e">
        <f t="shared" si="11"/>
        <v>#REF!</v>
      </c>
      <c r="J23" s="48" t="e">
        <f t="shared" si="8"/>
        <v>#REF!</v>
      </c>
      <c r="K23" s="49" t="e">
        <f t="shared" si="9"/>
        <v>#REF!</v>
      </c>
      <c r="M23" s="59" t="e">
        <f t="shared" si="33"/>
        <v>#REF!</v>
      </c>
      <c r="N23" s="48" t="e">
        <f t="shared" si="34"/>
        <v>#REF!</v>
      </c>
      <c r="O23" s="48" t="e">
        <f t="shared" si="35"/>
        <v>#REF!</v>
      </c>
      <c r="P23" s="48" t="e">
        <f t="shared" si="36"/>
        <v>#REF!</v>
      </c>
      <c r="Q23" s="48" t="e">
        <f t="shared" si="37"/>
        <v>#REF!</v>
      </c>
      <c r="R23" s="49" t="e">
        <f t="shared" si="38"/>
        <v>#REF!</v>
      </c>
      <c r="S23" s="68"/>
      <c r="T23" s="59" t="e">
        <f t="shared" si="39"/>
        <v>#REF!</v>
      </c>
      <c r="U23" s="49" t="e">
        <f t="shared" si="40"/>
        <v>#REF!</v>
      </c>
      <c r="W23" s="59" t="e">
        <f t="shared" si="41"/>
        <v>#REF!</v>
      </c>
      <c r="X23" s="48" t="e">
        <f t="shared" si="42"/>
        <v>#REF!</v>
      </c>
      <c r="Y23" s="48" t="e">
        <f t="shared" si="43"/>
        <v>#REF!</v>
      </c>
      <c r="Z23" s="48" t="e">
        <f t="shared" si="44"/>
        <v>#REF!</v>
      </c>
      <c r="AA23" s="49" t="e">
        <f t="shared" si="45"/>
        <v>#REF!</v>
      </c>
      <c r="AC23" s="62" t="e">
        <f t="shared" si="46"/>
        <v>#REF!</v>
      </c>
      <c r="AE23" s="59" t="e">
        <f t="shared" si="47"/>
        <v>#REF!</v>
      </c>
      <c r="AF23" s="49" t="e">
        <f t="shared" si="48"/>
        <v>#REF!</v>
      </c>
    </row>
    <row r="24" spans="2:32" x14ac:dyDescent="0.25">
      <c r="B24" s="20" t="e">
        <f>IF(BasePop!#REF!="","",BasePop!#REF!)</f>
        <v>#REF!</v>
      </c>
      <c r="D24" s="25" t="e">
        <f>BasePop!#REF!</f>
        <v>#REF!</v>
      </c>
      <c r="E24" s="32">
        <v>99</v>
      </c>
      <c r="F24" s="36" t="e">
        <f t="shared" si="32"/>
        <v>#REF!</v>
      </c>
      <c r="H24" s="40">
        <v>0.99</v>
      </c>
      <c r="I24" s="26" t="e">
        <f t="shared" si="11"/>
        <v>#REF!</v>
      </c>
      <c r="J24" s="48" t="e">
        <f t="shared" si="8"/>
        <v>#REF!</v>
      </c>
      <c r="K24" s="49" t="e">
        <f t="shared" si="9"/>
        <v>#REF!</v>
      </c>
      <c r="M24" s="59" t="e">
        <f t="shared" si="33"/>
        <v>#REF!</v>
      </c>
      <c r="N24" s="48" t="e">
        <f t="shared" si="34"/>
        <v>#REF!</v>
      </c>
      <c r="O24" s="48" t="e">
        <f t="shared" si="35"/>
        <v>#REF!</v>
      </c>
      <c r="P24" s="48" t="e">
        <f t="shared" si="36"/>
        <v>#REF!</v>
      </c>
      <c r="Q24" s="48" t="e">
        <f t="shared" si="37"/>
        <v>#REF!</v>
      </c>
      <c r="R24" s="49" t="e">
        <f t="shared" si="38"/>
        <v>#REF!</v>
      </c>
      <c r="S24" s="68"/>
      <c r="T24" s="59" t="e">
        <f t="shared" si="39"/>
        <v>#REF!</v>
      </c>
      <c r="U24" s="49" t="e">
        <f t="shared" si="40"/>
        <v>#REF!</v>
      </c>
      <c r="W24" s="59" t="e">
        <f t="shared" si="41"/>
        <v>#REF!</v>
      </c>
      <c r="X24" s="48" t="e">
        <f t="shared" si="42"/>
        <v>#REF!</v>
      </c>
      <c r="Y24" s="48" t="e">
        <f t="shared" si="43"/>
        <v>#REF!</v>
      </c>
      <c r="Z24" s="48" t="e">
        <f t="shared" si="44"/>
        <v>#REF!</v>
      </c>
      <c r="AA24" s="49" t="e">
        <f t="shared" si="45"/>
        <v>#REF!</v>
      </c>
      <c r="AC24" s="62" t="e">
        <f t="shared" si="46"/>
        <v>#REF!</v>
      </c>
      <c r="AE24" s="59" t="e">
        <f t="shared" si="47"/>
        <v>#REF!</v>
      </c>
      <c r="AF24" s="49" t="e">
        <f t="shared" si="48"/>
        <v>#REF!</v>
      </c>
    </row>
    <row r="25" spans="2:32" x14ac:dyDescent="0.25">
      <c r="B25" s="20" t="e">
        <f>IF(BasePop!#REF!="","",BasePop!#REF!)</f>
        <v>#REF!</v>
      </c>
      <c r="D25" s="25" t="e">
        <f>BasePop!#REF!</f>
        <v>#REF!</v>
      </c>
      <c r="E25" s="32">
        <v>99</v>
      </c>
      <c r="F25" s="36" t="e">
        <f t="shared" si="32"/>
        <v>#REF!</v>
      </c>
      <c r="H25" s="40">
        <v>0.95</v>
      </c>
      <c r="I25" s="26" t="e">
        <f t="shared" si="11"/>
        <v>#REF!</v>
      </c>
      <c r="J25" s="48" t="e">
        <f t="shared" si="8"/>
        <v>#REF!</v>
      </c>
      <c r="K25" s="49" t="e">
        <f t="shared" si="9"/>
        <v>#REF!</v>
      </c>
      <c r="M25" s="59" t="e">
        <f t="shared" si="33"/>
        <v>#REF!</v>
      </c>
      <c r="N25" s="48" t="e">
        <f t="shared" si="34"/>
        <v>#REF!</v>
      </c>
      <c r="O25" s="48" t="e">
        <f t="shared" si="35"/>
        <v>#REF!</v>
      </c>
      <c r="P25" s="48" t="e">
        <f t="shared" si="36"/>
        <v>#REF!</v>
      </c>
      <c r="Q25" s="48" t="e">
        <f t="shared" si="37"/>
        <v>#REF!</v>
      </c>
      <c r="R25" s="49" t="e">
        <f t="shared" si="38"/>
        <v>#REF!</v>
      </c>
      <c r="S25" s="68"/>
      <c r="T25" s="59" t="e">
        <f t="shared" si="39"/>
        <v>#REF!</v>
      </c>
      <c r="U25" s="49" t="e">
        <f t="shared" si="40"/>
        <v>#REF!</v>
      </c>
      <c r="W25" s="59" t="e">
        <f t="shared" si="41"/>
        <v>#REF!</v>
      </c>
      <c r="X25" s="48" t="e">
        <f t="shared" si="42"/>
        <v>#REF!</v>
      </c>
      <c r="Y25" s="48" t="e">
        <f t="shared" si="43"/>
        <v>#REF!</v>
      </c>
      <c r="Z25" s="48" t="e">
        <f t="shared" si="44"/>
        <v>#REF!</v>
      </c>
      <c r="AA25" s="49" t="e">
        <f t="shared" si="45"/>
        <v>#REF!</v>
      </c>
      <c r="AC25" s="62" t="e">
        <f t="shared" si="46"/>
        <v>#REF!</v>
      </c>
      <c r="AE25" s="59" t="e">
        <f t="shared" si="47"/>
        <v>#REF!</v>
      </c>
      <c r="AF25" s="49" t="e">
        <f t="shared" si="48"/>
        <v>#REF!</v>
      </c>
    </row>
    <row r="26" spans="2:32" ht="13.5" thickBot="1" x14ac:dyDescent="0.3">
      <c r="B26" s="18" t="e">
        <f>IF(BasePop!#REF!="","",BasePop!#REF!)</f>
        <v>#REF!</v>
      </c>
      <c r="D26" s="27" t="e">
        <f>BasePop!#REF!</f>
        <v>#REF!</v>
      </c>
      <c r="E26" s="33">
        <v>99</v>
      </c>
      <c r="F26" s="37" t="e">
        <f t="shared" si="32"/>
        <v>#REF!</v>
      </c>
      <c r="H26" s="41">
        <v>0.54</v>
      </c>
      <c r="I26" s="28" t="e">
        <f t="shared" si="11"/>
        <v>#REF!</v>
      </c>
      <c r="J26" s="50" t="e">
        <f t="shared" si="8"/>
        <v>#REF!</v>
      </c>
      <c r="K26" s="51" t="e">
        <f t="shared" si="9"/>
        <v>#REF!</v>
      </c>
      <c r="M26" s="60" t="e">
        <f t="shared" si="33"/>
        <v>#REF!</v>
      </c>
      <c r="N26" s="50" t="e">
        <f t="shared" si="34"/>
        <v>#REF!</v>
      </c>
      <c r="O26" s="50" t="e">
        <f t="shared" si="35"/>
        <v>#REF!</v>
      </c>
      <c r="P26" s="50" t="e">
        <f t="shared" si="36"/>
        <v>#REF!</v>
      </c>
      <c r="Q26" s="50" t="e">
        <f t="shared" si="37"/>
        <v>#REF!</v>
      </c>
      <c r="R26" s="51" t="e">
        <f t="shared" si="38"/>
        <v>#REF!</v>
      </c>
      <c r="S26" s="68"/>
      <c r="T26" s="60" t="e">
        <f t="shared" si="39"/>
        <v>#REF!</v>
      </c>
      <c r="U26" s="51" t="e">
        <f t="shared" si="40"/>
        <v>#REF!</v>
      </c>
      <c r="W26" s="60" t="e">
        <f t="shared" si="41"/>
        <v>#REF!</v>
      </c>
      <c r="X26" s="50" t="e">
        <f t="shared" si="42"/>
        <v>#REF!</v>
      </c>
      <c r="Y26" s="50" t="e">
        <f t="shared" si="43"/>
        <v>#REF!</v>
      </c>
      <c r="Z26" s="50" t="e">
        <f t="shared" si="44"/>
        <v>#REF!</v>
      </c>
      <c r="AA26" s="51" t="e">
        <f t="shared" si="45"/>
        <v>#REF!</v>
      </c>
      <c r="AC26" s="63" t="e">
        <f t="shared" si="46"/>
        <v>#REF!</v>
      </c>
      <c r="AE26" s="60" t="e">
        <f t="shared" si="47"/>
        <v>#REF!</v>
      </c>
      <c r="AF26" s="51" t="e">
        <f t="shared" si="48"/>
        <v>#REF!</v>
      </c>
    </row>
    <row r="27" spans="2:32" x14ac:dyDescent="0.25">
      <c r="B27" s="19" t="e">
        <f>IF(BasePop!#REF!="","",BasePop!#REF!)</f>
        <v>#REF!</v>
      </c>
      <c r="C27" s="6"/>
      <c r="D27" s="22" t="e">
        <f t="shared" ref="D27:E27" si="49">SUM(D28:D31)</f>
        <v>#REF!</v>
      </c>
      <c r="E27" s="23">
        <f t="shared" si="49"/>
        <v>396</v>
      </c>
      <c r="F27" s="35" t="e">
        <f>IF(D27=0,0,E27/D27)</f>
        <v>#REF!</v>
      </c>
      <c r="G27" s="6"/>
      <c r="H27" s="45" t="e">
        <f>I27/D27</f>
        <v>#REF!</v>
      </c>
      <c r="I27" s="23" t="e">
        <f t="shared" ref="I27:K27" si="50">SUM(I28:I31)</f>
        <v>#REF!</v>
      </c>
      <c r="J27" s="23" t="e">
        <f t="shared" si="50"/>
        <v>#REF!</v>
      </c>
      <c r="K27" s="24" t="e">
        <f t="shared" si="50"/>
        <v>#REF!</v>
      </c>
      <c r="L27" s="6"/>
      <c r="M27" s="22" t="e">
        <f t="shared" ref="M27:R27" si="51">SUM(M28:M31)</f>
        <v>#REF!</v>
      </c>
      <c r="N27" s="23" t="e">
        <f t="shared" si="51"/>
        <v>#REF!</v>
      </c>
      <c r="O27" s="23" t="e">
        <f t="shared" si="51"/>
        <v>#REF!</v>
      </c>
      <c r="P27" s="23" t="e">
        <f t="shared" si="51"/>
        <v>#REF!</v>
      </c>
      <c r="Q27" s="23" t="e">
        <f t="shared" si="51"/>
        <v>#REF!</v>
      </c>
      <c r="R27" s="24" t="e">
        <f t="shared" si="51"/>
        <v>#REF!</v>
      </c>
      <c r="S27" s="43"/>
      <c r="T27" s="22" t="e">
        <f t="shared" ref="T27:U27" si="52">SUM(T28:T31)</f>
        <v>#REF!</v>
      </c>
      <c r="U27" s="24" t="e">
        <f t="shared" si="52"/>
        <v>#REF!</v>
      </c>
      <c r="V27" s="6"/>
      <c r="W27" s="22" t="e">
        <f t="shared" ref="W27:AA27" si="53">SUM(W28:W31)</f>
        <v>#REF!</v>
      </c>
      <c r="X27" s="23" t="e">
        <f t="shared" si="53"/>
        <v>#REF!</v>
      </c>
      <c r="Y27" s="23" t="e">
        <f t="shared" si="53"/>
        <v>#REF!</v>
      </c>
      <c r="Z27" s="23" t="e">
        <f t="shared" si="53"/>
        <v>#REF!</v>
      </c>
      <c r="AA27" s="24" t="e">
        <f t="shared" si="53"/>
        <v>#REF!</v>
      </c>
      <c r="AB27" s="6"/>
      <c r="AC27" s="66" t="e">
        <f>SUM(AC28:AC31)</f>
        <v>#REF!</v>
      </c>
      <c r="AE27" s="69" t="e">
        <f>SUM(AE28:AE31)</f>
        <v>#REF!</v>
      </c>
      <c r="AF27" s="70" t="e">
        <f>SUM(AF28:AF31)</f>
        <v>#REF!</v>
      </c>
    </row>
    <row r="28" spans="2:32" x14ac:dyDescent="0.25">
      <c r="B28" s="20" t="e">
        <f>IF(BasePop!#REF!="","",BasePop!#REF!)</f>
        <v>#REF!</v>
      </c>
      <c r="D28" s="25" t="e">
        <f>BasePop!#REF!</f>
        <v>#REF!</v>
      </c>
      <c r="E28" s="32">
        <v>99</v>
      </c>
      <c r="F28" s="36" t="e">
        <f t="shared" ref="F28:F31" si="54">IF(D28=0,0,E28/D28)</f>
        <v>#REF!</v>
      </c>
      <c r="H28" s="40">
        <v>1.05</v>
      </c>
      <c r="I28" s="26" t="e">
        <f t="shared" si="11"/>
        <v>#REF!</v>
      </c>
      <c r="J28" s="48" t="e">
        <f t="shared" si="8"/>
        <v>#REF!</v>
      </c>
      <c r="K28" s="49" t="e">
        <f t="shared" si="9"/>
        <v>#REF!</v>
      </c>
      <c r="M28" s="59" t="e">
        <f t="shared" ref="M28:M31" si="55">I28*$M$8</f>
        <v>#REF!</v>
      </c>
      <c r="N28" s="48" t="e">
        <f t="shared" ref="N28:N31" si="56">I28*$N$8</f>
        <v>#REF!</v>
      </c>
      <c r="O28" s="48" t="e">
        <f t="shared" ref="O28:O31" si="57">I28*$O$8</f>
        <v>#REF!</v>
      </c>
      <c r="P28" s="48" t="e">
        <f t="shared" ref="P28:P31" si="58">I28*$P$8</f>
        <v>#REF!</v>
      </c>
      <c r="Q28" s="48" t="e">
        <f t="shared" ref="Q28:Q31" si="59">I28*$Q$8</f>
        <v>#REF!</v>
      </c>
      <c r="R28" s="49" t="e">
        <f t="shared" ref="R28:R31" si="60">I28*$R$8</f>
        <v>#REF!</v>
      </c>
      <c r="S28" s="68"/>
      <c r="T28" s="59" t="e">
        <f t="shared" ref="T28:T31" si="61">I28*$T$8</f>
        <v>#REF!</v>
      </c>
      <c r="U28" s="49" t="e">
        <f t="shared" ref="U28:U31" si="62">I28*$T$8</f>
        <v>#REF!</v>
      </c>
      <c r="W28" s="59" t="e">
        <f t="shared" ref="W28:W31" si="63">I28*$W$8</f>
        <v>#REF!</v>
      </c>
      <c r="X28" s="48" t="e">
        <f t="shared" ref="X28:X31" si="64">I28*$X$8</f>
        <v>#REF!</v>
      </c>
      <c r="Y28" s="48" t="e">
        <f t="shared" ref="Y28:Y31" si="65">I28*$Y$8</f>
        <v>#REF!</v>
      </c>
      <c r="Z28" s="48" t="e">
        <f t="shared" ref="Z28:Z31" si="66">I28*$Z$8</f>
        <v>#REF!</v>
      </c>
      <c r="AA28" s="49" t="e">
        <f t="shared" ref="AA28:AA31" si="67">I28*$AA$8</f>
        <v>#REF!</v>
      </c>
      <c r="AC28" s="62" t="e">
        <f t="shared" ref="AC28:AC31" si="68">K28*$AC$8</f>
        <v>#REF!</v>
      </c>
      <c r="AE28" s="59" t="e">
        <f t="shared" ref="AE28:AE31" si="69">J28*$AE$8</f>
        <v>#REF!</v>
      </c>
      <c r="AF28" s="49" t="e">
        <f t="shared" ref="AF28:AF31" si="70">K28*$AF$8</f>
        <v>#REF!</v>
      </c>
    </row>
    <row r="29" spans="2:32" x14ac:dyDescent="0.25">
      <c r="B29" s="20" t="e">
        <f>IF(BasePop!#REF!="","",BasePop!#REF!)</f>
        <v>#REF!</v>
      </c>
      <c r="D29" s="25" t="e">
        <f>BasePop!#REF!</f>
        <v>#REF!</v>
      </c>
      <c r="E29" s="32">
        <v>99</v>
      </c>
      <c r="F29" s="36" t="e">
        <f t="shared" si="54"/>
        <v>#REF!</v>
      </c>
      <c r="H29" s="40">
        <v>0.88</v>
      </c>
      <c r="I29" s="26" t="e">
        <f t="shared" si="11"/>
        <v>#REF!</v>
      </c>
      <c r="J29" s="48" t="e">
        <f t="shared" si="8"/>
        <v>#REF!</v>
      </c>
      <c r="K29" s="49" t="e">
        <f t="shared" si="9"/>
        <v>#REF!</v>
      </c>
      <c r="M29" s="59" t="e">
        <f t="shared" si="55"/>
        <v>#REF!</v>
      </c>
      <c r="N29" s="48" t="e">
        <f t="shared" si="56"/>
        <v>#REF!</v>
      </c>
      <c r="O29" s="48" t="e">
        <f t="shared" si="57"/>
        <v>#REF!</v>
      </c>
      <c r="P29" s="48" t="e">
        <f t="shared" si="58"/>
        <v>#REF!</v>
      </c>
      <c r="Q29" s="48" t="e">
        <f t="shared" si="59"/>
        <v>#REF!</v>
      </c>
      <c r="R29" s="49" t="e">
        <f t="shared" si="60"/>
        <v>#REF!</v>
      </c>
      <c r="S29" s="68"/>
      <c r="T29" s="59" t="e">
        <f t="shared" si="61"/>
        <v>#REF!</v>
      </c>
      <c r="U29" s="49" t="e">
        <f t="shared" si="62"/>
        <v>#REF!</v>
      </c>
      <c r="W29" s="59" t="e">
        <f t="shared" si="63"/>
        <v>#REF!</v>
      </c>
      <c r="X29" s="48" t="e">
        <f t="shared" si="64"/>
        <v>#REF!</v>
      </c>
      <c r="Y29" s="48" t="e">
        <f t="shared" si="65"/>
        <v>#REF!</v>
      </c>
      <c r="Z29" s="48" t="e">
        <f t="shared" si="66"/>
        <v>#REF!</v>
      </c>
      <c r="AA29" s="49" t="e">
        <f t="shared" si="67"/>
        <v>#REF!</v>
      </c>
      <c r="AC29" s="62" t="e">
        <f t="shared" si="68"/>
        <v>#REF!</v>
      </c>
      <c r="AE29" s="59" t="e">
        <f t="shared" si="69"/>
        <v>#REF!</v>
      </c>
      <c r="AF29" s="49" t="e">
        <f t="shared" si="70"/>
        <v>#REF!</v>
      </c>
    </row>
    <row r="30" spans="2:32" x14ac:dyDescent="0.25">
      <c r="B30" s="20" t="e">
        <f>IF(BasePop!#REF!="","",BasePop!#REF!)</f>
        <v>#REF!</v>
      </c>
      <c r="D30" s="25" t="e">
        <f>BasePop!#REF!</f>
        <v>#REF!</v>
      </c>
      <c r="E30" s="32">
        <v>99</v>
      </c>
      <c r="F30" s="36" t="e">
        <f t="shared" si="54"/>
        <v>#REF!</v>
      </c>
      <c r="H30" s="40">
        <v>0.99</v>
      </c>
      <c r="I30" s="26" t="e">
        <f t="shared" si="11"/>
        <v>#REF!</v>
      </c>
      <c r="J30" s="48" t="e">
        <f t="shared" si="8"/>
        <v>#REF!</v>
      </c>
      <c r="K30" s="49" t="e">
        <f t="shared" si="9"/>
        <v>#REF!</v>
      </c>
      <c r="M30" s="59" t="e">
        <f t="shared" si="55"/>
        <v>#REF!</v>
      </c>
      <c r="N30" s="48" t="e">
        <f t="shared" si="56"/>
        <v>#REF!</v>
      </c>
      <c r="O30" s="48" t="e">
        <f t="shared" si="57"/>
        <v>#REF!</v>
      </c>
      <c r="P30" s="48" t="e">
        <f t="shared" si="58"/>
        <v>#REF!</v>
      </c>
      <c r="Q30" s="48" t="e">
        <f t="shared" si="59"/>
        <v>#REF!</v>
      </c>
      <c r="R30" s="49" t="e">
        <f t="shared" si="60"/>
        <v>#REF!</v>
      </c>
      <c r="S30" s="68"/>
      <c r="T30" s="59" t="e">
        <f t="shared" si="61"/>
        <v>#REF!</v>
      </c>
      <c r="U30" s="49" t="e">
        <f t="shared" si="62"/>
        <v>#REF!</v>
      </c>
      <c r="W30" s="59" t="e">
        <f t="shared" si="63"/>
        <v>#REF!</v>
      </c>
      <c r="X30" s="48" t="e">
        <f t="shared" si="64"/>
        <v>#REF!</v>
      </c>
      <c r="Y30" s="48" t="e">
        <f t="shared" si="65"/>
        <v>#REF!</v>
      </c>
      <c r="Z30" s="48" t="e">
        <f t="shared" si="66"/>
        <v>#REF!</v>
      </c>
      <c r="AA30" s="49" t="e">
        <f t="shared" si="67"/>
        <v>#REF!</v>
      </c>
      <c r="AC30" s="62" t="e">
        <f t="shared" si="68"/>
        <v>#REF!</v>
      </c>
      <c r="AE30" s="59" t="e">
        <f t="shared" si="69"/>
        <v>#REF!</v>
      </c>
      <c r="AF30" s="49" t="e">
        <f t="shared" si="70"/>
        <v>#REF!</v>
      </c>
    </row>
    <row r="31" spans="2:32" ht="13.5" thickBot="1" x14ac:dyDescent="0.3">
      <c r="B31" s="18" t="e">
        <f>IF(BasePop!#REF!="","",BasePop!#REF!)</f>
        <v>#REF!</v>
      </c>
      <c r="D31" s="27" t="e">
        <f>BasePop!#REF!</f>
        <v>#REF!</v>
      </c>
      <c r="E31" s="33">
        <v>99</v>
      </c>
      <c r="F31" s="37" t="e">
        <f t="shared" si="54"/>
        <v>#REF!</v>
      </c>
      <c r="H31" s="41">
        <v>0.95</v>
      </c>
      <c r="I31" s="28" t="e">
        <f t="shared" si="11"/>
        <v>#REF!</v>
      </c>
      <c r="J31" s="50" t="e">
        <f t="shared" si="8"/>
        <v>#REF!</v>
      </c>
      <c r="K31" s="51" t="e">
        <f t="shared" si="9"/>
        <v>#REF!</v>
      </c>
      <c r="M31" s="60" t="e">
        <f t="shared" si="55"/>
        <v>#REF!</v>
      </c>
      <c r="N31" s="50" t="e">
        <f t="shared" si="56"/>
        <v>#REF!</v>
      </c>
      <c r="O31" s="50" t="e">
        <f t="shared" si="57"/>
        <v>#REF!</v>
      </c>
      <c r="P31" s="50" t="e">
        <f t="shared" si="58"/>
        <v>#REF!</v>
      </c>
      <c r="Q31" s="50" t="e">
        <f t="shared" si="59"/>
        <v>#REF!</v>
      </c>
      <c r="R31" s="51" t="e">
        <f t="shared" si="60"/>
        <v>#REF!</v>
      </c>
      <c r="S31" s="68"/>
      <c r="T31" s="60" t="e">
        <f t="shared" si="61"/>
        <v>#REF!</v>
      </c>
      <c r="U31" s="51" t="e">
        <f t="shared" si="62"/>
        <v>#REF!</v>
      </c>
      <c r="W31" s="60" t="e">
        <f t="shared" si="63"/>
        <v>#REF!</v>
      </c>
      <c r="X31" s="50" t="e">
        <f t="shared" si="64"/>
        <v>#REF!</v>
      </c>
      <c r="Y31" s="50" t="e">
        <f t="shared" si="65"/>
        <v>#REF!</v>
      </c>
      <c r="Z31" s="50" t="e">
        <f t="shared" si="66"/>
        <v>#REF!</v>
      </c>
      <c r="AA31" s="51" t="e">
        <f t="shared" si="67"/>
        <v>#REF!</v>
      </c>
      <c r="AC31" s="63" t="e">
        <f t="shared" si="68"/>
        <v>#REF!</v>
      </c>
      <c r="AE31" s="60" t="e">
        <f t="shared" si="69"/>
        <v>#REF!</v>
      </c>
      <c r="AF31" s="51" t="e">
        <f t="shared" si="70"/>
        <v>#REF!</v>
      </c>
    </row>
    <row r="32" spans="2:32" ht="15" x14ac:dyDescent="0.25">
      <c r="B32" s="16"/>
      <c r="N32"/>
    </row>
    <row r="33" spans="2:2" x14ac:dyDescent="0.25">
      <c r="B33" s="16"/>
    </row>
    <row r="34" spans="2:2" x14ac:dyDescent="0.25">
      <c r="B34" s="16"/>
    </row>
    <row r="35" spans="2:2" x14ac:dyDescent="0.25">
      <c r="B35" s="17"/>
    </row>
  </sheetData>
  <mergeCells count="23">
    <mergeCell ref="AC5:AF5"/>
    <mergeCell ref="D6:D9"/>
    <mergeCell ref="E6:E9"/>
    <mergeCell ref="F6:F9"/>
    <mergeCell ref="H6:H9"/>
    <mergeCell ref="I6:K7"/>
    <mergeCell ref="O6:P6"/>
    <mergeCell ref="W6:W7"/>
    <mergeCell ref="X6:X7"/>
    <mergeCell ref="Y6:Y7"/>
    <mergeCell ref="W5:AA5"/>
    <mergeCell ref="Z6:Z7"/>
    <mergeCell ref="AA6:AA7"/>
    <mergeCell ref="AC6:AC7"/>
    <mergeCell ref="AE6:AF6"/>
    <mergeCell ref="I8:I9"/>
    <mergeCell ref="B5:B11"/>
    <mergeCell ref="D5:F5"/>
    <mergeCell ref="H5:K5"/>
    <mergeCell ref="M5:R5"/>
    <mergeCell ref="T5:U5"/>
    <mergeCell ref="J8:J9"/>
    <mergeCell ref="K8:K9"/>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Planilhas</vt:lpstr>
      </vt:variant>
      <vt:variant>
        <vt:i4>11</vt:i4>
      </vt:variant>
    </vt:vector>
  </HeadingPairs>
  <TitlesOfParts>
    <vt:vector size="11" baseType="lpstr">
      <vt:lpstr>roteiro</vt:lpstr>
      <vt:lpstr>Tutorial</vt:lpstr>
      <vt:lpstr>BasePop</vt:lpstr>
      <vt:lpstr>Mat.Inf.-APS</vt:lpstr>
      <vt:lpstr>Mat.Inf.-AAE</vt:lpstr>
      <vt:lpstr>Mat.Inf.-Mat.RH</vt:lpstr>
      <vt:lpstr>Mat.Inf.-Mat.AR</vt:lpstr>
      <vt:lpstr>Mat.Inf-ApDiag</vt:lpstr>
      <vt:lpstr>Cr. - APS</vt:lpstr>
      <vt:lpstr>Cr. - AAE</vt:lpstr>
      <vt:lpstr>Laboratório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ANTÔNIO BRAGANÇA DE MATOS</dc:creator>
  <cp:lastModifiedBy>Windows User</cp:lastModifiedBy>
  <cp:lastPrinted>2019-04-29T04:38:25Z</cp:lastPrinted>
  <dcterms:created xsi:type="dcterms:W3CDTF">2018-08-11T14:16:27Z</dcterms:created>
  <dcterms:modified xsi:type="dcterms:W3CDTF">2019-09-27T14:57:01Z</dcterms:modified>
</cp:coreProperties>
</file>